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adam\AppData\Local\Microsoft\Windows\INetCache\Content.Outlook\3WMZSP9S\"/>
    </mc:Choice>
  </mc:AlternateContent>
  <xr:revisionPtr revIDLastSave="0" documentId="13_ncr:1_{4850FE3F-662C-41C4-A737-726B5219C15A}" xr6:coauthVersionLast="47" xr6:coauthVersionMax="47" xr10:uidLastSave="{00000000-0000-0000-0000-000000000000}"/>
  <bookViews>
    <workbookView xWindow="4145" yWindow="4145" windowWidth="20285" windowHeight="9880" tabRatio="763" xr2:uid="{00000000-000D-0000-FFFF-FFFF00000000}"/>
  </bookViews>
  <sheets>
    <sheet name="Magnetics Curve Fit Equations" sheetId="1" r:id="rId1"/>
  </sheets>
  <definedNames>
    <definedName name="input">'Magnetics Curve Fit Equations'!#REF!</definedName>
    <definedName name="_xlnm.Print_Area" localSheetId="0">'Magnetics Curve Fit Equations'!$B$2:$AS$32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52" i="1"/>
  <c r="G46" i="1"/>
  <c r="Y46" i="1"/>
  <c r="H46" i="1" l="1"/>
  <c r="O47" i="1"/>
  <c r="Y119" i="1"/>
  <c r="Y120" i="1"/>
  <c r="Y121" i="1"/>
  <c r="G119" i="1" l="1"/>
  <c r="H119" i="1" s="1"/>
  <c r="G120" i="1"/>
  <c r="H120" i="1" s="1"/>
  <c r="G121" i="1"/>
  <c r="H121" i="1" s="1"/>
  <c r="O120" i="1" l="1"/>
  <c r="O121" i="1"/>
  <c r="O122" i="1"/>
  <c r="G163" i="1"/>
  <c r="G164" i="1"/>
  <c r="G165" i="1"/>
  <c r="G166" i="1"/>
  <c r="G167" i="1"/>
  <c r="G168" i="1"/>
  <c r="G169" i="1"/>
  <c r="G170" i="1"/>
  <c r="G162" i="1"/>
  <c r="G154" i="1"/>
  <c r="G155" i="1"/>
  <c r="G156" i="1"/>
  <c r="G157" i="1"/>
  <c r="G158" i="1"/>
  <c r="G159" i="1"/>
  <c r="G160" i="1"/>
  <c r="G153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37" i="1"/>
  <c r="G42" i="1"/>
  <c r="G43" i="1"/>
  <c r="G44" i="1"/>
  <c r="G45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4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9" i="1"/>
  <c r="H115" i="1" l="1"/>
  <c r="Y158" i="1"/>
  <c r="Y157" i="1"/>
  <c r="Y156" i="1"/>
  <c r="Y124" i="1"/>
  <c r="Y123" i="1"/>
  <c r="Y122" i="1"/>
  <c r="Y102" i="1"/>
  <c r="Y101" i="1"/>
  <c r="Y100" i="1"/>
  <c r="O155" i="1"/>
  <c r="O154" i="1"/>
  <c r="O153" i="1"/>
  <c r="O125" i="1"/>
  <c r="O124" i="1"/>
  <c r="O123" i="1"/>
  <c r="O103" i="1"/>
  <c r="O102" i="1"/>
  <c r="O101" i="1"/>
  <c r="H118" i="1"/>
  <c r="H117" i="1"/>
  <c r="H116" i="1"/>
  <c r="H158" i="1"/>
  <c r="H157" i="1"/>
  <c r="H156" i="1"/>
  <c r="H102" i="1"/>
  <c r="H101" i="1"/>
  <c r="H100" i="1"/>
  <c r="AH62" i="1"/>
  <c r="AR10" i="1" l="1"/>
  <c r="AS10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19" i="1"/>
  <c r="AS19" i="1" s="1"/>
  <c r="AR20" i="1"/>
  <c r="AS20" i="1" s="1"/>
  <c r="AR21" i="1"/>
  <c r="AS21" i="1" s="1"/>
  <c r="AR22" i="1"/>
  <c r="AS22" i="1" s="1"/>
  <c r="AR23" i="1"/>
  <c r="AS23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2" i="1"/>
  <c r="AS42" i="1" s="1"/>
  <c r="AR43" i="1"/>
  <c r="AS43" i="1" s="1"/>
  <c r="AR44" i="1"/>
  <c r="AS44" i="1" s="1"/>
  <c r="AR45" i="1"/>
  <c r="AS45" i="1" s="1"/>
  <c r="AR46" i="1"/>
  <c r="AS46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21" i="1"/>
  <c r="AI21" i="1" s="1"/>
  <c r="AI45" i="1" l="1"/>
  <c r="AI47" i="1"/>
  <c r="AI51" i="1"/>
  <c r="AI46" i="1"/>
  <c r="AI48" i="1"/>
  <c r="AI49" i="1"/>
  <c r="AI50" i="1"/>
  <c r="AI52" i="1"/>
  <c r="AH10" i="1"/>
  <c r="AI10" i="1" s="1"/>
  <c r="AH9" i="1"/>
  <c r="AH11" i="1"/>
  <c r="AI11" i="1" s="1"/>
  <c r="AH12" i="1"/>
  <c r="AI12" i="1" s="1"/>
  <c r="O142" i="1" l="1"/>
  <c r="O16" i="1"/>
  <c r="Y145" i="1"/>
  <c r="Y146" i="1"/>
  <c r="Y92" i="1"/>
  <c r="Y93" i="1"/>
  <c r="O145" i="1"/>
  <c r="O144" i="1"/>
  <c r="O94" i="1"/>
  <c r="O93" i="1"/>
  <c r="O27" i="1"/>
  <c r="O28" i="1"/>
  <c r="O29" i="1"/>
  <c r="H148" i="1"/>
  <c r="H149" i="1"/>
  <c r="H93" i="1" l="1"/>
  <c r="H92" i="1"/>
  <c r="AI62" i="1"/>
  <c r="AH13" i="1"/>
  <c r="AI13" i="1" s="1"/>
  <c r="AH14" i="1"/>
  <c r="AI14" i="1" s="1"/>
  <c r="AH15" i="1"/>
  <c r="AI15" i="1" s="1"/>
  <c r="AH16" i="1"/>
  <c r="AI16" i="1" s="1"/>
  <c r="AH17" i="1"/>
  <c r="AI17" i="1" s="1"/>
  <c r="AH18" i="1"/>
  <c r="AI18" i="1" s="1"/>
  <c r="AH19" i="1"/>
  <c r="AI19" i="1" s="1"/>
  <c r="AH20" i="1"/>
  <c r="AI20" i="1" s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53" i="1"/>
  <c r="AI54" i="1"/>
  <c r="AI55" i="1"/>
  <c r="AI56" i="1"/>
  <c r="AI57" i="1"/>
  <c r="AI58" i="1"/>
  <c r="AI59" i="1"/>
  <c r="AI60" i="1"/>
  <c r="AI61" i="1"/>
  <c r="O10" i="1" l="1"/>
  <c r="Y10" i="1"/>
  <c r="H10" i="1"/>
  <c r="O54" i="1"/>
  <c r="H114" i="1" l="1"/>
  <c r="Y11" i="1" l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O11" i="1"/>
  <c r="O12" i="1"/>
  <c r="O13" i="1"/>
  <c r="O14" i="1"/>
  <c r="O15" i="1"/>
  <c r="O17" i="1"/>
  <c r="O18" i="1"/>
  <c r="O19" i="1"/>
  <c r="O20" i="1"/>
  <c r="O21" i="1"/>
  <c r="O22" i="1"/>
  <c r="O23" i="1"/>
  <c r="O24" i="1"/>
  <c r="O25" i="1"/>
  <c r="O26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8" i="1"/>
  <c r="O49" i="1"/>
  <c r="O50" i="1"/>
  <c r="O51" i="1"/>
  <c r="O52" i="1"/>
  <c r="O53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5" i="1"/>
  <c r="O96" i="1"/>
  <c r="O97" i="1"/>
  <c r="O98" i="1"/>
  <c r="O99" i="1"/>
  <c r="O100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3" i="1"/>
  <c r="O146" i="1"/>
  <c r="O147" i="1"/>
  <c r="O148" i="1"/>
  <c r="O149" i="1"/>
  <c r="O150" i="1"/>
  <c r="O151" i="1"/>
  <c r="O152" i="1"/>
  <c r="O156" i="1"/>
  <c r="O157" i="1"/>
  <c r="O158" i="1"/>
  <c r="O159" i="1"/>
  <c r="O160" i="1"/>
  <c r="O161" i="1"/>
  <c r="O162" i="1"/>
  <c r="O163" i="1"/>
  <c r="O164" i="1"/>
  <c r="O165" i="1"/>
  <c r="H140" i="1"/>
  <c r="H139" i="1"/>
  <c r="H138" i="1"/>
  <c r="H137" i="1"/>
  <c r="H135" i="1"/>
  <c r="H134" i="1"/>
  <c r="H133" i="1"/>
  <c r="Y170" i="1" l="1"/>
  <c r="Y169" i="1"/>
  <c r="Y168" i="1"/>
  <c r="Y167" i="1"/>
  <c r="Y166" i="1"/>
  <c r="Y165" i="1"/>
  <c r="Y164" i="1"/>
  <c r="Y163" i="1"/>
  <c r="Y162" i="1"/>
  <c r="Y160" i="1"/>
  <c r="Y159" i="1"/>
  <c r="Y155" i="1"/>
  <c r="Y154" i="1"/>
  <c r="Y153" i="1"/>
  <c r="Y151" i="1"/>
  <c r="Y150" i="1"/>
  <c r="Y149" i="1"/>
  <c r="Y148" i="1"/>
  <c r="Y147" i="1"/>
  <c r="Y144" i="1"/>
  <c r="Y143" i="1"/>
  <c r="Y142" i="1"/>
  <c r="Y141" i="1"/>
  <c r="Y140" i="1"/>
  <c r="Y139" i="1"/>
  <c r="Y138" i="1"/>
  <c r="Y137" i="1"/>
  <c r="Y135" i="1"/>
  <c r="Y134" i="1"/>
  <c r="Y133" i="1"/>
  <c r="H141" i="1" l="1"/>
  <c r="H165" i="1" l="1"/>
  <c r="H155" i="1" l="1"/>
  <c r="Y47" i="1" l="1"/>
  <c r="Y45" i="1"/>
  <c r="H47" i="1"/>
  <c r="H45" i="1"/>
  <c r="Y131" i="1" l="1"/>
  <c r="Y127" i="1"/>
  <c r="Y113" i="1"/>
  <c r="Y109" i="1"/>
  <c r="H131" i="1"/>
  <c r="H130" i="1"/>
  <c r="H129" i="1"/>
  <c r="H127" i="1"/>
  <c r="H126" i="1"/>
  <c r="H125" i="1"/>
  <c r="H113" i="1"/>
  <c r="H112" i="1"/>
  <c r="H111" i="1"/>
  <c r="H109" i="1"/>
  <c r="H108" i="1"/>
  <c r="H107" i="1"/>
  <c r="Y132" i="1" l="1"/>
  <c r="Y130" i="1"/>
  <c r="Y129" i="1"/>
  <c r="Y128" i="1"/>
  <c r="Y126" i="1"/>
  <c r="Y125" i="1"/>
  <c r="Y118" i="1"/>
  <c r="Y117" i="1"/>
  <c r="Y116" i="1"/>
  <c r="Y115" i="1"/>
  <c r="Y114" i="1"/>
  <c r="Y112" i="1"/>
  <c r="Y111" i="1"/>
  <c r="Y110" i="1"/>
  <c r="Y108" i="1"/>
  <c r="Y107" i="1"/>
  <c r="Y106" i="1"/>
  <c r="Y105" i="1"/>
  <c r="Y104" i="1"/>
  <c r="Y103" i="1"/>
  <c r="Y99" i="1"/>
  <c r="Y98" i="1"/>
  <c r="Y97" i="1"/>
  <c r="Y96" i="1"/>
  <c r="Y95" i="1"/>
  <c r="Y94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4" i="1"/>
  <c r="Y43" i="1"/>
  <c r="Y42" i="1"/>
  <c r="Y41" i="1"/>
  <c r="Y9" i="1"/>
  <c r="C174" i="1" l="1"/>
  <c r="H170" i="1"/>
  <c r="H169" i="1"/>
  <c r="H168" i="1"/>
  <c r="H167" i="1"/>
  <c r="H166" i="1"/>
  <c r="H164" i="1"/>
  <c r="H163" i="1"/>
  <c r="H162" i="1"/>
  <c r="H160" i="1"/>
  <c r="H159" i="1"/>
  <c r="H154" i="1"/>
  <c r="H153" i="1"/>
  <c r="H151" i="1"/>
  <c r="H150" i="1"/>
  <c r="H147" i="1"/>
  <c r="H146" i="1"/>
  <c r="H145" i="1"/>
  <c r="H144" i="1"/>
  <c r="H143" i="1"/>
  <c r="H142" i="1"/>
  <c r="H132" i="1"/>
  <c r="H128" i="1"/>
  <c r="H124" i="1"/>
  <c r="H123" i="1"/>
  <c r="H122" i="1"/>
  <c r="H110" i="1"/>
  <c r="H106" i="1"/>
  <c r="H105" i="1"/>
  <c r="H104" i="1"/>
  <c r="H99" i="1"/>
  <c r="H98" i="1"/>
  <c r="H97" i="1"/>
  <c r="H96" i="1"/>
  <c r="H95" i="1"/>
  <c r="H94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4" i="1"/>
  <c r="H43" i="1"/>
  <c r="H42" i="1"/>
  <c r="H41" i="1"/>
  <c r="H9" i="1"/>
  <c r="H103" i="1" l="1"/>
  <c r="K169" i="1"/>
  <c r="O9" i="1"/>
  <c r="AR9" i="1" l="1"/>
  <c r="AS9" i="1" s="1"/>
  <c r="AI9" i="1"/>
</calcChain>
</file>

<file path=xl/sharedStrings.xml><?xml version="1.0" encoding="utf-8"?>
<sst xmlns="http://schemas.openxmlformats.org/spreadsheetml/2006/main" count="206" uniqueCount="79">
  <si>
    <t>Material</t>
  </si>
  <si>
    <t>MPP</t>
  </si>
  <si>
    <t>a</t>
  </si>
  <si>
    <t>b</t>
  </si>
  <si>
    <t>c</t>
  </si>
  <si>
    <t>d</t>
  </si>
  <si>
    <t>e</t>
  </si>
  <si>
    <t>High Flux</t>
  </si>
  <si>
    <t>Kool Mµ</t>
  </si>
  <si>
    <t>x</t>
  </si>
  <si>
    <t>Δµ/µi(%)</t>
  </si>
  <si>
    <t>Unit Conversion</t>
  </si>
  <si>
    <t>Tesla</t>
  </si>
  <si>
    <t>Gauss</t>
  </si>
  <si>
    <t>Δµ</t>
  </si>
  <si>
    <t>75-Series</t>
  </si>
  <si>
    <t>Kool Mµ MAX</t>
  </si>
  <si>
    <t>AT/cm</t>
  </si>
  <si>
    <t>Oersted</t>
  </si>
  <si>
    <t>Core Loss (mW/cc)</t>
  </si>
  <si>
    <t>Edge</t>
  </si>
  <si>
    <t>XFlux</t>
  </si>
  <si>
    <t>Permeability</t>
  </si>
  <si>
    <t>High Flux EQ &amp; LP</t>
  </si>
  <si>
    <t>Kool Mµ EQ &amp; LP</t>
  </si>
  <si>
    <t>XFlux EQ &amp; LP</t>
  </si>
  <si>
    <t>Kool Mµ Hƒ</t>
  </si>
  <si>
    <t>Roll-off (%)</t>
  </si>
  <si>
    <t>Roll-off (μ)</t>
  </si>
  <si>
    <t>B (Tesla)</t>
  </si>
  <si>
    <t>Input Drive Level (H) in Oersteds:</t>
  </si>
  <si>
    <t>Input Flux Density (B) in Tesla:</t>
  </si>
  <si>
    <t>Input Drive Level (H) in Oersteds</t>
  </si>
  <si>
    <t>Input Frequency (F) in MHz</t>
  </si>
  <si>
    <r>
      <t xml:space="preserve">Input Temperature (T) in </t>
    </r>
    <r>
      <rPr>
        <b/>
        <u/>
        <sz val="14"/>
        <color theme="1"/>
        <rFont val="Calibri"/>
        <family val="2"/>
        <scheme val="minor"/>
      </rPr>
      <t>Celsius</t>
    </r>
  </si>
  <si>
    <t>Permeability vs DC Bias</t>
  </si>
  <si>
    <t>Core Loss Density</t>
  </si>
  <si>
    <t>Input Frequency (f) in Kilohertz:</t>
  </si>
  <si>
    <t>Normal Magnetization</t>
  </si>
  <si>
    <t>Permeability vs. Frequency</t>
  </si>
  <si>
    <t>Permeability vs. Temperature</t>
  </si>
  <si>
    <t>High DC Bias Edge</t>
  </si>
  <si>
    <t>XFlux E-core, EER, U-core</t>
  </si>
  <si>
    <t>Kool Mµ E-core, EER, U-core</t>
  </si>
  <si>
    <t>Kool Mµ Max "Y"
E-core, EER, U-core</t>
  </si>
  <si>
    <t>High Flux E-Core, EER, U-core</t>
  </si>
  <si>
    <t>Kool Mµ Blocks, Round Blocks, Cylinders</t>
  </si>
  <si>
    <t>Kool Mµ Max "A" Blocks, Round Blocks, Cylinders</t>
  </si>
  <si>
    <t>High Flux Blocks, Round Blocks, Cylinders</t>
  </si>
  <si>
    <t>Kool Mµ Max "Y" EQ &amp; LP</t>
  </si>
  <si>
    <t>Uncoated OD Between 40mm and 57mm</t>
  </si>
  <si>
    <t>5030B033HT20, 6020B033, 6030B033HT20, 7020B033, 7030B033, 8030B033</t>
  </si>
  <si>
    <t>High Flux E-core, EER, U-core</t>
  </si>
  <si>
    <t>High DC Bias XFlux</t>
  </si>
  <si>
    <t>XFlux Blocks, Round Blocks, Cylinders</t>
  </si>
  <si>
    <t>High DC Bias XFlux Blocks, Round Blocks, Cylinders</t>
  </si>
  <si>
    <t>Edge EQ &amp; LP</t>
  </si>
  <si>
    <t>Kool Mµ Hƒ Blocks, Round Blocks, Cylinders</t>
  </si>
  <si>
    <t>Edge Blocks, Round Blocks, Cylinders</t>
  </si>
  <si>
    <t>Edge E-core, EER, U-core</t>
  </si>
  <si>
    <t xml:space="preserve"> </t>
  </si>
  <si>
    <t>75</t>
  </si>
  <si>
    <t>Kool Mµ Ultra</t>
  </si>
  <si>
    <t>XFlux Ultra</t>
  </si>
  <si>
    <t>Kool Mµ Max "Y" Blocks, Round Blocks, Cylinders</t>
  </si>
  <si>
    <t>MPP Blocks, Round Blocks, Cylinders</t>
  </si>
  <si>
    <t>Kool Mµ Ultra
E-core, U-core</t>
  </si>
  <si>
    <t>Kool Mµ Ultra Blocks, Round Blocks, Cylinders</t>
  </si>
  <si>
    <t>Kool Mµ Hƒ  Blocks, Round Blocks, Cylinders</t>
  </si>
  <si>
    <t>Kool Mµ Ultra
&gt; 100 kHz</t>
  </si>
  <si>
    <t>Kool Mµ Ultra
&lt; 100 kHz</t>
  </si>
  <si>
    <t>Kool Mµ Ultra E-core, U-core</t>
  </si>
  <si>
    <t>Kool Mµ Hƒ E-core, U-Core</t>
  </si>
  <si>
    <t>Kool Mµ Max "A"
E-core, U-core</t>
  </si>
  <si>
    <t>XFlux Ultra Blocks, Round Blocks, Cylinders</t>
  </si>
  <si>
    <t>XFlux Ultra E-core, EER, U-core</t>
  </si>
  <si>
    <t>XFlux Ultra EQ &amp; LP</t>
  </si>
  <si>
    <t>High DC Bias XFlux 
EQ &amp; LP</t>
  </si>
  <si>
    <t>High DC Bias Xflux
 EQ &amp;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</si>
</sst>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E+00"/>
    <numFmt numFmtId="165" formatCode="0.000"/>
    <numFmt numFmtId="166" formatCode="0.0%"/>
    <numFmt numFmtId="167" formatCode="0.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6" tint="0.59999389629810485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</cellStyleXfs>
  <cellXfs count="804">
    <xf numFmtId="0" fontId="0" fillId="0" borderId="0" xfId="0"/>
    <xf numFmtId="0" fontId="3" fillId="0" borderId="0" xfId="0" applyFont="1" applyAlignment="1">
      <alignment vertical="top" wrapText="1"/>
    </xf>
    <xf numFmtId="0" fontId="0" fillId="0" borderId="14" xfId="0" applyBorder="1"/>
    <xf numFmtId="0" fontId="7" fillId="3" borderId="8" xfId="0" applyFont="1" applyFill="1" applyBorder="1"/>
    <xf numFmtId="0" fontId="7" fillId="3" borderId="7" xfId="0" applyFont="1" applyFill="1" applyBorder="1"/>
    <xf numFmtId="0" fontId="7" fillId="3" borderId="4" xfId="0" applyFont="1" applyFill="1" applyBorder="1"/>
    <xf numFmtId="0" fontId="7" fillId="3" borderId="9" xfId="0" applyFont="1" applyFill="1" applyBorder="1"/>
    <xf numFmtId="0" fontId="0" fillId="3" borderId="0" xfId="0" applyFill="1"/>
    <xf numFmtId="0" fontId="0" fillId="3" borderId="9" xfId="0" applyFill="1" applyBorder="1"/>
    <xf numFmtId="0" fontId="6" fillId="3" borderId="10" xfId="4" applyFont="1" applyFill="1" applyBorder="1" applyAlignment="1"/>
    <xf numFmtId="0" fontId="7" fillId="3" borderId="10" xfId="4" applyFont="1" applyFill="1" applyBorder="1" applyAlignment="1" applyProtection="1">
      <protection locked="0"/>
    </xf>
    <xf numFmtId="0" fontId="10" fillId="3" borderId="9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8" xfId="0" applyFill="1" applyBorder="1"/>
    <xf numFmtId="0" fontId="0" fillId="3" borderId="7" xfId="0" applyFill="1" applyBorder="1"/>
    <xf numFmtId="165" fontId="3" fillId="3" borderId="7" xfId="0" applyNumberFormat="1" applyFont="1" applyFill="1" applyBorder="1" applyAlignment="1">
      <alignment vertical="top" wrapText="1"/>
    </xf>
    <xf numFmtId="2" fontId="8" fillId="3" borderId="4" xfId="0" applyNumberFormat="1" applyFont="1" applyFill="1" applyBorder="1" applyAlignment="1">
      <alignment vertical="top" wrapText="1"/>
    </xf>
    <xf numFmtId="0" fontId="0" fillId="2" borderId="0" xfId="0" applyFill="1"/>
    <xf numFmtId="0" fontId="0" fillId="2" borderId="14" xfId="0" applyFill="1" applyBorder="1"/>
    <xf numFmtId="0" fontId="0" fillId="2" borderId="7" xfId="0" applyFill="1" applyBorder="1"/>
    <xf numFmtId="0" fontId="7" fillId="2" borderId="8" xfId="0" applyFont="1" applyFill="1" applyBorder="1"/>
    <xf numFmtId="0" fontId="7" fillId="2" borderId="7" xfId="0" applyFont="1" applyFill="1" applyBorder="1"/>
    <xf numFmtId="0" fontId="7" fillId="2" borderId="9" xfId="0" applyFont="1" applyFill="1" applyBorder="1"/>
    <xf numFmtId="0" fontId="7" fillId="10" borderId="10" xfId="0" applyFont="1" applyFill="1" applyBorder="1"/>
    <xf numFmtId="0" fontId="7" fillId="10" borderId="9" xfId="0" applyFont="1" applyFill="1" applyBorder="1"/>
    <xf numFmtId="0" fontId="7" fillId="10" borderId="7" xfId="0" applyFont="1" applyFill="1" applyBorder="1"/>
    <xf numFmtId="0" fontId="7" fillId="12" borderId="9" xfId="0" applyFont="1" applyFill="1" applyBorder="1"/>
    <xf numFmtId="0" fontId="7" fillId="12" borderId="10" xfId="0" applyFont="1" applyFill="1" applyBorder="1"/>
    <xf numFmtId="0" fontId="7" fillId="0" borderId="0" xfId="0" applyFont="1"/>
    <xf numFmtId="2" fontId="8" fillId="0" borderId="0" xfId="0" applyNumberFormat="1" applyFont="1" applyAlignment="1">
      <alignment vertical="top" wrapText="1"/>
    </xf>
    <xf numFmtId="0" fontId="9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7" fillId="3" borderId="10" xfId="0" applyFont="1" applyFill="1" applyBorder="1"/>
    <xf numFmtId="0" fontId="11" fillId="12" borderId="7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vertical="center"/>
    </xf>
    <xf numFmtId="0" fontId="17" fillId="3" borderId="15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0" fontId="6" fillId="2" borderId="9" xfId="0" applyFont="1" applyFill="1" applyBorder="1"/>
    <xf numFmtId="0" fontId="7" fillId="10" borderId="13" xfId="0" applyFont="1" applyFill="1" applyBorder="1"/>
    <xf numFmtId="0" fontId="6" fillId="10" borderId="9" xfId="0" applyFont="1" applyFill="1" applyBorder="1"/>
    <xf numFmtId="0" fontId="1" fillId="12" borderId="9" xfId="0" applyFont="1" applyFill="1" applyBorder="1"/>
    <xf numFmtId="0" fontId="17" fillId="0" borderId="0" xfId="0" applyFont="1" applyAlignment="1">
      <alignment vertical="center"/>
    </xf>
    <xf numFmtId="0" fontId="6" fillId="0" borderId="0" xfId="0" applyFont="1"/>
    <xf numFmtId="164" fontId="3" fillId="0" borderId="0" xfId="0" applyNumberFormat="1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vertical="top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2" fontId="3" fillId="0" borderId="0" xfId="0" applyNumberFormat="1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9" fillId="2" borderId="10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1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0" fontId="2" fillId="0" borderId="0" xfId="0" applyFont="1"/>
    <xf numFmtId="0" fontId="9" fillId="0" borderId="0" xfId="2" applyNumberFormat="1" applyFont="1" applyFill="1" applyBorder="1" applyAlignment="1" applyProtection="1">
      <protection locked="0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1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 wrapText="1"/>
    </xf>
    <xf numFmtId="0" fontId="1" fillId="0" borderId="0" xfId="3" applyFont="1" applyFill="1" applyBorder="1" applyAlignment="1">
      <alignment horizontal="center"/>
    </xf>
    <xf numFmtId="0" fontId="21" fillId="0" borderId="0" xfId="3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2" applyFont="1" applyFill="1" applyBorder="1" applyAlignment="1"/>
    <xf numFmtId="0" fontId="16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 wrapText="1"/>
    </xf>
    <xf numFmtId="0" fontId="6" fillId="0" borderId="0" xfId="2" applyFont="1" applyFill="1" applyBorder="1" applyAlignment="1"/>
    <xf numFmtId="0" fontId="6" fillId="0" borderId="0" xfId="3" applyFont="1" applyFill="1" applyBorder="1" applyAlignment="1"/>
    <xf numFmtId="0" fontId="22" fillId="0" borderId="0" xfId="3" applyFont="1" applyFill="1" applyBorder="1" applyAlignment="1"/>
    <xf numFmtId="0" fontId="7" fillId="0" borderId="0" xfId="3" applyFont="1" applyFill="1" applyBorder="1" applyAlignment="1" applyProtection="1">
      <protection locked="0"/>
    </xf>
    <xf numFmtId="0" fontId="12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2" fillId="0" borderId="0" xfId="5" applyFont="1" applyFill="1" applyBorder="1" applyAlignment="1"/>
    <xf numFmtId="0" fontId="7" fillId="0" borderId="0" xfId="5" applyFont="1" applyFill="1" applyBorder="1" applyAlignment="1" applyProtection="1"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6" fillId="0" borderId="0" xfId="5" applyFont="1" applyFill="1" applyBorder="1" applyAlignment="1"/>
    <xf numFmtId="0" fontId="11" fillId="3" borderId="5" xfId="0" applyFont="1" applyFill="1" applyBorder="1" applyAlignment="1">
      <alignment horizontal="center" vertical="center" wrapText="1"/>
    </xf>
    <xf numFmtId="0" fontId="0" fillId="2" borderId="9" xfId="0" applyFill="1" applyBorder="1"/>
    <xf numFmtId="2" fontId="27" fillId="0" borderId="19" xfId="0" applyNumberFormat="1" applyFont="1" applyBorder="1" applyAlignment="1">
      <alignment horizontal="center" vertical="center" wrapText="1"/>
    </xf>
    <xf numFmtId="2" fontId="27" fillId="0" borderId="20" xfId="0" applyNumberFormat="1" applyFont="1" applyBorder="1" applyAlignment="1">
      <alignment horizontal="center" vertical="center" wrapText="1"/>
    </xf>
    <xf numFmtId="2" fontId="27" fillId="0" borderId="22" xfId="0" applyNumberFormat="1" applyFont="1" applyBorder="1" applyAlignment="1">
      <alignment horizontal="center" vertical="center" wrapText="1"/>
    </xf>
    <xf numFmtId="2" fontId="27" fillId="0" borderId="24" xfId="0" applyNumberFormat="1" applyFont="1" applyBorder="1" applyAlignment="1">
      <alignment horizontal="center" vertical="center" wrapText="1"/>
    </xf>
    <xf numFmtId="2" fontId="27" fillId="0" borderId="25" xfId="0" applyNumberFormat="1" applyFont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164" fontId="26" fillId="9" borderId="17" xfId="0" applyNumberFormat="1" applyFont="1" applyFill="1" applyBorder="1" applyAlignment="1">
      <alignment horizontal="center" vertical="center"/>
    </xf>
    <xf numFmtId="165" fontId="26" fillId="9" borderId="24" xfId="0" applyNumberFormat="1" applyFont="1" applyFill="1" applyBorder="1" applyAlignment="1">
      <alignment horizontal="center" vertical="center"/>
    </xf>
    <xf numFmtId="167" fontId="27" fillId="0" borderId="51" xfId="0" applyNumberFormat="1" applyFont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164" fontId="26" fillId="9" borderId="16" xfId="0" applyNumberFormat="1" applyFont="1" applyFill="1" applyBorder="1" applyAlignment="1">
      <alignment horizontal="center" vertical="center"/>
    </xf>
    <xf numFmtId="165" fontId="26" fillId="9" borderId="20" xfId="0" applyNumberFormat="1" applyFont="1" applyFill="1" applyBorder="1" applyAlignment="1">
      <alignment horizontal="center" vertical="center"/>
    </xf>
    <xf numFmtId="167" fontId="27" fillId="0" borderId="36" xfId="0" applyNumberFormat="1" applyFont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2" xfId="0" applyNumberFormat="1" applyFont="1" applyFill="1" applyBorder="1" applyAlignment="1">
      <alignment horizontal="center" vertical="center"/>
    </xf>
    <xf numFmtId="167" fontId="27" fillId="0" borderId="38" xfId="0" applyNumberFormat="1" applyFont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164" fontId="26" fillId="9" borderId="23" xfId="0" applyNumberFormat="1" applyFont="1" applyFill="1" applyBorder="1" applyAlignment="1">
      <alignment horizontal="center" vertical="center"/>
    </xf>
    <xf numFmtId="165" fontId="26" fillId="9" borderId="25" xfId="0" applyNumberFormat="1" applyFont="1" applyFill="1" applyBorder="1" applyAlignment="1">
      <alignment horizontal="center" vertical="center"/>
    </xf>
    <xf numFmtId="167" fontId="27" fillId="0" borderId="40" xfId="0" applyNumberFormat="1" applyFont="1" applyBorder="1" applyAlignment="1">
      <alignment horizontal="center" vertical="center" wrapText="1"/>
    </xf>
    <xf numFmtId="164" fontId="26" fillId="9" borderId="33" xfId="0" applyNumberFormat="1" applyFont="1" applyFill="1" applyBorder="1" applyAlignment="1">
      <alignment horizontal="center" vertical="center"/>
    </xf>
    <xf numFmtId="164" fontId="26" fillId="9" borderId="57" xfId="0" applyNumberFormat="1" applyFont="1" applyFill="1" applyBorder="1" applyAlignment="1">
      <alignment horizontal="center" vertical="center"/>
    </xf>
    <xf numFmtId="167" fontId="27" fillId="0" borderId="4" xfId="0" applyNumberFormat="1" applyFont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167" fontId="27" fillId="0" borderId="50" xfId="0" applyNumberFormat="1" applyFont="1" applyBorder="1" applyAlignment="1">
      <alignment horizontal="center" vertical="center" wrapText="1"/>
    </xf>
    <xf numFmtId="164" fontId="26" fillId="9" borderId="18" xfId="0" applyNumberFormat="1" applyFont="1" applyFill="1" applyBorder="1" applyAlignment="1">
      <alignment horizontal="center" vertical="center"/>
    </xf>
    <xf numFmtId="165" fontId="26" fillId="9" borderId="19" xfId="0" applyNumberFormat="1" applyFont="1" applyFill="1" applyBorder="1" applyAlignment="1">
      <alignment horizontal="center" vertical="center"/>
    </xf>
    <xf numFmtId="167" fontId="27" fillId="0" borderId="39" xfId="0" applyNumberFormat="1" applyFont="1" applyBorder="1" applyAlignment="1">
      <alignment horizontal="center" vertical="center" wrapText="1"/>
    </xf>
    <xf numFmtId="164" fontId="26" fillId="9" borderId="27" xfId="0" applyNumberFormat="1" applyFont="1" applyFill="1" applyBorder="1" applyAlignment="1">
      <alignment horizontal="center" vertical="center"/>
    </xf>
    <xf numFmtId="164" fontId="26" fillId="9" borderId="28" xfId="0" applyNumberFormat="1" applyFont="1" applyFill="1" applyBorder="1" applyAlignment="1">
      <alignment horizontal="center" vertical="center"/>
    </xf>
    <xf numFmtId="164" fontId="26" fillId="9" borderId="29" xfId="0" applyNumberFormat="1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 wrapText="1"/>
    </xf>
    <xf numFmtId="167" fontId="27" fillId="0" borderId="49" xfId="0" applyNumberFormat="1" applyFont="1" applyBorder="1" applyAlignment="1">
      <alignment horizontal="center" vertical="center" wrapText="1"/>
    </xf>
    <xf numFmtId="49" fontId="25" fillId="2" borderId="43" xfId="0" applyNumberFormat="1" applyFont="1" applyFill="1" applyBorder="1" applyAlignment="1">
      <alignment horizontal="center" vertical="center"/>
    </xf>
    <xf numFmtId="49" fontId="25" fillId="2" borderId="40" xfId="0" applyNumberFormat="1" applyFont="1" applyFill="1" applyBorder="1" applyAlignment="1">
      <alignment horizontal="center" vertical="center"/>
    </xf>
    <xf numFmtId="49" fontId="25" fillId="2" borderId="41" xfId="0" applyNumberFormat="1" applyFont="1" applyFill="1" applyBorder="1" applyAlignment="1">
      <alignment horizontal="center" vertical="center"/>
    </xf>
    <xf numFmtId="0" fontId="25" fillId="2" borderId="43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49" fontId="25" fillId="2" borderId="39" xfId="0" applyNumberFormat="1" applyFont="1" applyFill="1" applyBorder="1" applyAlignment="1">
      <alignment horizontal="center" vertical="center"/>
    </xf>
    <xf numFmtId="167" fontId="27" fillId="0" borderId="41" xfId="0" applyNumberFormat="1" applyFont="1" applyBorder="1" applyAlignment="1">
      <alignment horizontal="center" vertical="center" wrapText="1"/>
    </xf>
    <xf numFmtId="164" fontId="26" fillId="9" borderId="53" xfId="0" applyNumberFormat="1" applyFont="1" applyFill="1" applyBorder="1" applyAlignment="1">
      <alignment horizontal="center" vertical="center"/>
    </xf>
    <xf numFmtId="165" fontId="26" fillId="9" borderId="48" xfId="0" applyNumberFormat="1" applyFont="1" applyFill="1" applyBorder="1" applyAlignment="1">
      <alignment horizontal="center" vertical="center"/>
    </xf>
    <xf numFmtId="164" fontId="26" fillId="9" borderId="56" xfId="0" applyNumberFormat="1" applyFont="1" applyFill="1" applyBorder="1" applyAlignment="1">
      <alignment horizontal="center" vertical="center"/>
    </xf>
    <xf numFmtId="164" fontId="26" fillId="9" borderId="31" xfId="0" applyNumberFormat="1" applyFont="1" applyFill="1" applyBorder="1" applyAlignment="1">
      <alignment horizontal="center" vertical="center"/>
    </xf>
    <xf numFmtId="164" fontId="28" fillId="9" borderId="16" xfId="0" applyNumberFormat="1" applyFont="1" applyFill="1" applyBorder="1" applyAlignment="1">
      <alignment horizontal="center" vertical="center"/>
    </xf>
    <xf numFmtId="164" fontId="28" fillId="9" borderId="23" xfId="0" applyNumberFormat="1" applyFont="1" applyFill="1" applyBorder="1" applyAlignment="1">
      <alignment horizontal="center" vertical="center"/>
    </xf>
    <xf numFmtId="164" fontId="28" fillId="9" borderId="21" xfId="0" applyNumberFormat="1" applyFont="1" applyFill="1" applyBorder="1" applyAlignment="1">
      <alignment horizontal="center" vertical="center"/>
    </xf>
    <xf numFmtId="164" fontId="28" fillId="9" borderId="31" xfId="0" applyNumberFormat="1" applyFont="1" applyFill="1" applyBorder="1" applyAlignment="1">
      <alignment horizontal="center" vertical="center"/>
    </xf>
    <xf numFmtId="164" fontId="28" fillId="9" borderId="18" xfId="0" applyNumberFormat="1" applyFont="1" applyFill="1" applyBorder="1" applyAlignment="1">
      <alignment horizontal="center" vertical="center"/>
    </xf>
    <xf numFmtId="164" fontId="28" fillId="9" borderId="33" xfId="0" applyNumberFormat="1" applyFont="1" applyFill="1" applyBorder="1" applyAlignment="1">
      <alignment horizontal="center" vertical="center"/>
    </xf>
    <xf numFmtId="164" fontId="26" fillId="9" borderId="30" xfId="0" applyNumberFormat="1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2" fontId="27" fillId="0" borderId="43" xfId="0" applyNumberFormat="1" applyFont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26" fillId="8" borderId="31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0" fontId="26" fillId="8" borderId="24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 wrapText="1"/>
    </xf>
    <xf numFmtId="0" fontId="26" fillId="8" borderId="30" xfId="0" applyFont="1" applyFill="1" applyBorder="1" applyAlignment="1">
      <alignment horizontal="center" vertical="center"/>
    </xf>
    <xf numFmtId="0" fontId="26" fillId="8" borderId="23" xfId="0" applyFont="1" applyFill="1" applyBorder="1" applyAlignment="1">
      <alignment horizontal="center" vertical="center"/>
    </xf>
    <xf numFmtId="0" fontId="26" fillId="8" borderId="25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26" fillId="8" borderId="29" xfId="0" applyFont="1" applyFill="1" applyBorder="1" applyAlignment="1">
      <alignment horizontal="center" vertical="center"/>
    </xf>
    <xf numFmtId="165" fontId="26" fillId="8" borderId="20" xfId="0" applyNumberFormat="1" applyFont="1" applyFill="1" applyBorder="1" applyAlignment="1">
      <alignment horizontal="center" vertical="center"/>
    </xf>
    <xf numFmtId="165" fontId="26" fillId="8" borderId="18" xfId="0" applyNumberFormat="1" applyFont="1" applyFill="1" applyBorder="1" applyAlignment="1">
      <alignment horizontal="center" vertical="center"/>
    </xf>
    <xf numFmtId="165" fontId="26" fillId="8" borderId="19" xfId="0" applyNumberFormat="1" applyFont="1" applyFill="1" applyBorder="1" applyAlignment="1">
      <alignment horizontal="center" vertical="center"/>
    </xf>
    <xf numFmtId="165" fontId="26" fillId="8" borderId="16" xfId="0" applyNumberFormat="1" applyFont="1" applyFill="1" applyBorder="1" applyAlignment="1">
      <alignment horizontal="center" vertical="center"/>
    </xf>
    <xf numFmtId="165" fontId="26" fillId="8" borderId="23" xfId="0" applyNumberFormat="1" applyFont="1" applyFill="1" applyBorder="1" applyAlignment="1">
      <alignment horizontal="center" vertical="center"/>
    </xf>
    <xf numFmtId="165" fontId="26" fillId="8" borderId="25" xfId="0" applyNumberFormat="1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2" fontId="26" fillId="8" borderId="31" xfId="0" applyNumberFormat="1" applyFont="1" applyFill="1" applyBorder="1" applyAlignment="1">
      <alignment horizontal="center" vertical="center"/>
    </xf>
    <xf numFmtId="2" fontId="26" fillId="8" borderId="27" xfId="0" applyNumberFormat="1" applyFont="1" applyFill="1" applyBorder="1" applyAlignment="1">
      <alignment horizontal="center" vertical="center"/>
    </xf>
    <xf numFmtId="2" fontId="26" fillId="8" borderId="33" xfId="0" applyNumberFormat="1" applyFont="1" applyFill="1" applyBorder="1" applyAlignment="1">
      <alignment horizontal="center" vertical="center"/>
    </xf>
    <xf numFmtId="165" fontId="26" fillId="8" borderId="21" xfId="0" applyNumberFormat="1" applyFont="1" applyFill="1" applyBorder="1" applyAlignment="1">
      <alignment horizontal="center" vertical="center"/>
    </xf>
    <xf numFmtId="165" fontId="26" fillId="8" borderId="22" xfId="0" applyNumberFormat="1" applyFont="1" applyFill="1" applyBorder="1" applyAlignment="1">
      <alignment horizontal="center" vertical="center"/>
    </xf>
    <xf numFmtId="2" fontId="26" fillId="8" borderId="29" xfId="0" applyNumberFormat="1" applyFont="1" applyFill="1" applyBorder="1" applyAlignment="1">
      <alignment horizontal="center" vertical="center"/>
    </xf>
    <xf numFmtId="2" fontId="27" fillId="0" borderId="38" xfId="0" applyNumberFormat="1" applyFont="1" applyBorder="1" applyAlignment="1">
      <alignment horizontal="center" vertical="center" wrapText="1"/>
    </xf>
    <xf numFmtId="2" fontId="26" fillId="8" borderId="30" xfId="0" applyNumberFormat="1" applyFont="1" applyFill="1" applyBorder="1" applyAlignment="1">
      <alignment horizontal="center" vertical="center"/>
    </xf>
    <xf numFmtId="0" fontId="29" fillId="8" borderId="23" xfId="0" applyFont="1" applyFill="1" applyBorder="1" applyAlignment="1">
      <alignment horizontal="center" vertical="center"/>
    </xf>
    <xf numFmtId="165" fontId="10" fillId="8" borderId="18" xfId="0" applyNumberFormat="1" applyFont="1" applyFill="1" applyBorder="1" applyAlignment="1">
      <alignment horizontal="center" vertical="center" wrapText="1"/>
    </xf>
    <xf numFmtId="165" fontId="10" fillId="8" borderId="16" xfId="0" applyNumberFormat="1" applyFont="1" applyFill="1" applyBorder="1" applyAlignment="1">
      <alignment horizontal="center" vertical="center" wrapText="1"/>
    </xf>
    <xf numFmtId="165" fontId="10" fillId="8" borderId="2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/>
    </xf>
    <xf numFmtId="165" fontId="26" fillId="8" borderId="24" xfId="0" applyNumberFormat="1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26" fillId="8" borderId="33" xfId="0" applyFont="1" applyFill="1" applyBorder="1" applyAlignment="1">
      <alignment horizontal="center" vertical="center"/>
    </xf>
    <xf numFmtId="165" fontId="26" fillId="8" borderId="17" xfId="0" applyNumberFormat="1" applyFont="1" applyFill="1" applyBorder="1" applyAlignment="1">
      <alignment horizontal="center" vertical="center"/>
    </xf>
    <xf numFmtId="1" fontId="25" fillId="3" borderId="41" xfId="0" applyNumberFormat="1" applyFont="1" applyFill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 wrapText="1"/>
    </xf>
    <xf numFmtId="1" fontId="25" fillId="3" borderId="43" xfId="0" applyNumberFormat="1" applyFont="1" applyFill="1" applyBorder="1" applyAlignment="1">
      <alignment horizontal="center" vertical="center"/>
    </xf>
    <xf numFmtId="2" fontId="26" fillId="8" borderId="34" xfId="0" applyNumberFormat="1" applyFont="1" applyFill="1" applyBorder="1" applyAlignment="1">
      <alignment horizontal="center" vertical="center"/>
    </xf>
    <xf numFmtId="1" fontId="25" fillId="3" borderId="3" xfId="0" applyNumberFormat="1" applyFont="1" applyFill="1" applyBorder="1" applyAlignment="1">
      <alignment horizontal="center" vertical="center"/>
    </xf>
    <xf numFmtId="2" fontId="26" fillId="8" borderId="59" xfId="0" applyNumberFormat="1" applyFont="1" applyFill="1" applyBorder="1" applyAlignment="1">
      <alignment horizontal="center" vertical="center"/>
    </xf>
    <xf numFmtId="165" fontId="26" fillId="8" borderId="57" xfId="0" applyNumberFormat="1" applyFont="1" applyFill="1" applyBorder="1" applyAlignment="1">
      <alignment horizontal="center" vertical="center"/>
    </xf>
    <xf numFmtId="1" fontId="25" fillId="3" borderId="2" xfId="0" applyNumberFormat="1" applyFont="1" applyFill="1" applyBorder="1" applyAlignment="1">
      <alignment horizontal="center" vertical="center"/>
    </xf>
    <xf numFmtId="2" fontId="26" fillId="8" borderId="44" xfId="0" applyNumberFormat="1" applyFont="1" applyFill="1" applyBorder="1" applyAlignment="1">
      <alignment horizontal="center" vertical="center"/>
    </xf>
    <xf numFmtId="165" fontId="26" fillId="8" borderId="53" xfId="0" applyNumberFormat="1" applyFont="1" applyFill="1" applyBorder="1" applyAlignment="1">
      <alignment horizontal="center" vertical="center"/>
    </xf>
    <xf numFmtId="1" fontId="25" fillId="3" borderId="39" xfId="0" applyNumberFormat="1" applyFont="1" applyFill="1" applyBorder="1" applyAlignment="1">
      <alignment horizontal="center" vertical="center"/>
    </xf>
    <xf numFmtId="0" fontId="13" fillId="10" borderId="39" xfId="0" applyFont="1" applyFill="1" applyBorder="1" applyAlignment="1">
      <alignment horizontal="center" vertical="center" wrapText="1"/>
    </xf>
    <xf numFmtId="0" fontId="13" fillId="10" borderId="40" xfId="0" applyFont="1" applyFill="1" applyBorder="1" applyAlignment="1">
      <alignment horizontal="center" vertical="center" wrapText="1"/>
    </xf>
    <xf numFmtId="0" fontId="13" fillId="10" borderId="42" xfId="0" applyFont="1" applyFill="1" applyBorder="1" applyAlignment="1">
      <alignment horizontal="center" vertical="center" wrapText="1"/>
    </xf>
    <xf numFmtId="164" fontId="10" fillId="11" borderId="26" xfId="0" applyNumberFormat="1" applyFont="1" applyFill="1" applyBorder="1" applyAlignment="1">
      <alignment horizontal="center" vertical="center" wrapText="1"/>
    </xf>
    <xf numFmtId="164" fontId="10" fillId="11" borderId="18" xfId="0" applyNumberFormat="1" applyFont="1" applyFill="1" applyBorder="1" applyAlignment="1">
      <alignment horizontal="center" vertical="center" wrapText="1"/>
    </xf>
    <xf numFmtId="164" fontId="10" fillId="11" borderId="47" xfId="0" applyNumberFormat="1" applyFont="1" applyFill="1" applyBorder="1" applyAlignment="1">
      <alignment horizontal="center" vertical="center" wrapText="1"/>
    </xf>
    <xf numFmtId="0" fontId="13" fillId="10" borderId="41" xfId="0" applyFont="1" applyFill="1" applyBorder="1" applyAlignment="1">
      <alignment horizontal="center" vertical="center" wrapText="1"/>
    </xf>
    <xf numFmtId="0" fontId="13" fillId="10" borderId="49" xfId="0" applyFont="1" applyFill="1" applyBorder="1" applyAlignment="1">
      <alignment horizontal="center" vertical="center" wrapText="1"/>
    </xf>
    <xf numFmtId="0" fontId="13" fillId="10" borderId="36" xfId="0" applyFont="1" applyFill="1" applyBorder="1" applyAlignment="1">
      <alignment horizontal="center" vertical="center" wrapText="1"/>
    </xf>
    <xf numFmtId="10" fontId="27" fillId="0" borderId="31" xfId="0" applyNumberFormat="1" applyFont="1" applyBorder="1" applyAlignment="1">
      <alignment horizontal="center" vertical="center" wrapText="1"/>
    </xf>
    <xf numFmtId="2" fontId="27" fillId="0" borderId="48" xfId="0" applyNumberFormat="1" applyFont="1" applyBorder="1" applyAlignment="1">
      <alignment horizontal="center" vertical="center" wrapText="1"/>
    </xf>
    <xf numFmtId="0" fontId="13" fillId="12" borderId="39" xfId="0" applyFont="1" applyFill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 wrapText="1"/>
    </xf>
    <xf numFmtId="0" fontId="13" fillId="12" borderId="41" xfId="0" applyFont="1" applyFill="1" applyBorder="1" applyAlignment="1">
      <alignment horizontal="center" vertical="center" wrapText="1"/>
    </xf>
    <xf numFmtId="0" fontId="13" fillId="12" borderId="43" xfId="0" applyFont="1" applyFill="1" applyBorder="1" applyAlignment="1">
      <alignment horizontal="center" vertical="center" wrapText="1"/>
    </xf>
    <xf numFmtId="0" fontId="13" fillId="12" borderId="42" xfId="0" applyFont="1" applyFill="1" applyBorder="1" applyAlignment="1">
      <alignment horizontal="center" vertical="center" wrapText="1"/>
    </xf>
    <xf numFmtId="0" fontId="13" fillId="12" borderId="36" xfId="0" applyFont="1" applyFill="1" applyBorder="1" applyAlignment="1">
      <alignment horizontal="center" vertical="center" wrapText="1"/>
    </xf>
    <xf numFmtId="0" fontId="13" fillId="12" borderId="49" xfId="0" applyFont="1" applyFill="1" applyBorder="1" applyAlignment="1">
      <alignment horizontal="center" vertical="center" wrapText="1"/>
    </xf>
    <xf numFmtId="0" fontId="13" fillId="12" borderId="51" xfId="0" applyFont="1" applyFill="1" applyBorder="1" applyAlignment="1">
      <alignment horizontal="center" vertical="center" wrapText="1"/>
    </xf>
    <xf numFmtId="164" fontId="10" fillId="13" borderId="29" xfId="0" applyNumberFormat="1" applyFont="1" applyFill="1" applyBorder="1" applyAlignment="1">
      <alignment horizontal="center" vertical="center" wrapText="1"/>
    </xf>
    <xf numFmtId="164" fontId="10" fillId="13" borderId="17" xfId="0" applyNumberFormat="1" applyFont="1" applyFill="1" applyBorder="1" applyAlignment="1">
      <alignment horizontal="center" vertical="center" wrapText="1"/>
    </xf>
    <xf numFmtId="164" fontId="10" fillId="13" borderId="45" xfId="0" applyNumberFormat="1" applyFont="1" applyFill="1" applyBorder="1" applyAlignment="1">
      <alignment horizontal="center" vertical="center" wrapText="1"/>
    </xf>
    <xf numFmtId="164" fontId="10" fillId="13" borderId="27" xfId="0" applyNumberFormat="1" applyFont="1" applyFill="1" applyBorder="1" applyAlignment="1">
      <alignment horizontal="center" vertical="center" wrapText="1"/>
    </xf>
    <xf numFmtId="164" fontId="10" fillId="13" borderId="16" xfId="0" applyNumberFormat="1" applyFont="1" applyFill="1" applyBorder="1" applyAlignment="1">
      <alignment horizontal="center" vertical="center" wrapText="1"/>
    </xf>
    <xf numFmtId="164" fontId="10" fillId="13" borderId="35" xfId="0" applyNumberFormat="1" applyFont="1" applyFill="1" applyBorder="1" applyAlignment="1">
      <alignment horizontal="center" vertical="center" wrapText="1"/>
    </xf>
    <xf numFmtId="164" fontId="10" fillId="13" borderId="30" xfId="0" applyNumberFormat="1" applyFont="1" applyFill="1" applyBorder="1" applyAlignment="1">
      <alignment horizontal="center" vertical="center" wrapText="1"/>
    </xf>
    <xf numFmtId="164" fontId="10" fillId="13" borderId="21" xfId="0" applyNumberFormat="1" applyFont="1" applyFill="1" applyBorder="1" applyAlignment="1">
      <alignment horizontal="center" vertical="center" wrapText="1"/>
    </xf>
    <xf numFmtId="164" fontId="10" fillId="13" borderId="46" xfId="0" applyNumberFormat="1" applyFont="1" applyFill="1" applyBorder="1" applyAlignment="1">
      <alignment horizontal="center" vertical="center" wrapText="1"/>
    </xf>
    <xf numFmtId="164" fontId="10" fillId="13" borderId="31" xfId="0" applyNumberFormat="1" applyFont="1" applyFill="1" applyBorder="1" applyAlignment="1">
      <alignment horizontal="center" vertical="center" wrapText="1"/>
    </xf>
    <xf numFmtId="164" fontId="10" fillId="13" borderId="19" xfId="0" applyNumberFormat="1" applyFont="1" applyFill="1" applyBorder="1" applyAlignment="1">
      <alignment horizontal="center" vertical="center" wrapText="1"/>
    </xf>
    <xf numFmtId="164" fontId="10" fillId="13" borderId="28" xfId="0" applyNumberFormat="1" applyFont="1" applyFill="1" applyBorder="1" applyAlignment="1">
      <alignment horizontal="center" vertical="center" wrapText="1"/>
    </xf>
    <xf numFmtId="164" fontId="10" fillId="13" borderId="37" xfId="0" applyNumberFormat="1" applyFont="1" applyFill="1" applyBorder="1" applyAlignment="1">
      <alignment horizontal="center" vertical="center" wrapText="1"/>
    </xf>
    <xf numFmtId="164" fontId="10" fillId="13" borderId="26" xfId="0" applyNumberFormat="1" applyFont="1" applyFill="1" applyBorder="1" applyAlignment="1">
      <alignment horizontal="center" vertical="center" wrapText="1"/>
    </xf>
    <xf numFmtId="164" fontId="10" fillId="13" borderId="18" xfId="0" applyNumberFormat="1" applyFont="1" applyFill="1" applyBorder="1" applyAlignment="1">
      <alignment horizontal="center" vertical="center" wrapText="1"/>
    </xf>
    <xf numFmtId="164" fontId="10" fillId="13" borderId="47" xfId="0" applyNumberFormat="1" applyFont="1" applyFill="1" applyBorder="1" applyAlignment="1">
      <alignment horizontal="center" vertical="center" wrapText="1"/>
    </xf>
    <xf numFmtId="164" fontId="10" fillId="13" borderId="23" xfId="0" applyNumberFormat="1" applyFont="1" applyFill="1" applyBorder="1" applyAlignment="1">
      <alignment horizontal="center" vertical="center" wrapText="1"/>
    </xf>
    <xf numFmtId="164" fontId="10" fillId="13" borderId="33" xfId="0" applyNumberFormat="1" applyFont="1" applyFill="1" applyBorder="1" applyAlignment="1">
      <alignment horizontal="center" vertical="center" wrapText="1"/>
    </xf>
    <xf numFmtId="164" fontId="10" fillId="13" borderId="22" xfId="0" applyNumberFormat="1" applyFont="1" applyFill="1" applyBorder="1" applyAlignment="1">
      <alignment horizontal="center" vertical="center" wrapText="1"/>
    </xf>
    <xf numFmtId="164" fontId="10" fillId="11" borderId="27" xfId="0" applyNumberFormat="1" applyFont="1" applyFill="1" applyBorder="1" applyAlignment="1">
      <alignment horizontal="center" vertical="center" wrapText="1"/>
    </xf>
    <xf numFmtId="164" fontId="10" fillId="11" borderId="16" xfId="0" applyNumberFormat="1" applyFont="1" applyFill="1" applyBorder="1" applyAlignment="1">
      <alignment horizontal="center" vertical="center" wrapText="1"/>
    </xf>
    <xf numFmtId="164" fontId="10" fillId="11" borderId="35" xfId="0" applyNumberFormat="1" applyFont="1" applyFill="1" applyBorder="1" applyAlignment="1">
      <alignment horizontal="center" vertical="center" wrapText="1"/>
    </xf>
    <xf numFmtId="164" fontId="10" fillId="11" borderId="28" xfId="0" applyNumberFormat="1" applyFont="1" applyFill="1" applyBorder="1" applyAlignment="1">
      <alignment horizontal="center" vertical="center" wrapText="1"/>
    </xf>
    <xf numFmtId="164" fontId="10" fillId="11" borderId="21" xfId="0" applyNumberFormat="1" applyFont="1" applyFill="1" applyBorder="1" applyAlignment="1">
      <alignment horizontal="center" vertical="center" wrapText="1"/>
    </xf>
    <xf numFmtId="164" fontId="10" fillId="11" borderId="37" xfId="0" applyNumberFormat="1" applyFont="1" applyFill="1" applyBorder="1" applyAlignment="1">
      <alignment horizontal="center" vertical="center" wrapText="1"/>
    </xf>
    <xf numFmtId="164" fontId="10" fillId="11" borderId="22" xfId="0" applyNumberFormat="1" applyFont="1" applyFill="1" applyBorder="1" applyAlignment="1">
      <alignment horizontal="center" vertical="center" wrapText="1"/>
    </xf>
    <xf numFmtId="164" fontId="10" fillId="11" borderId="17" xfId="0" applyNumberFormat="1" applyFont="1" applyFill="1" applyBorder="1" applyAlignment="1">
      <alignment horizontal="center" vertical="center" wrapText="1"/>
    </xf>
    <xf numFmtId="164" fontId="10" fillId="11" borderId="45" xfId="0" applyNumberFormat="1" applyFont="1" applyFill="1" applyBorder="1" applyAlignment="1">
      <alignment horizontal="center" vertical="center" wrapText="1"/>
    </xf>
    <xf numFmtId="164" fontId="10" fillId="11" borderId="23" xfId="0" applyNumberFormat="1" applyFont="1" applyFill="1" applyBorder="1" applyAlignment="1">
      <alignment horizontal="center" vertical="center" wrapText="1"/>
    </xf>
    <xf numFmtId="164" fontId="10" fillId="11" borderId="46" xfId="0" applyNumberFormat="1" applyFont="1" applyFill="1" applyBorder="1" applyAlignment="1">
      <alignment horizontal="center" vertical="center" wrapText="1"/>
    </xf>
    <xf numFmtId="164" fontId="10" fillId="11" borderId="20" xfId="0" applyNumberFormat="1" applyFont="1" applyFill="1" applyBorder="1" applyAlignment="1">
      <alignment horizontal="center" vertical="center" wrapText="1"/>
    </xf>
    <xf numFmtId="164" fontId="10" fillId="11" borderId="19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" fontId="25" fillId="3" borderId="0" xfId="0" applyNumberFormat="1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/>
    </xf>
    <xf numFmtId="165" fontId="26" fillId="3" borderId="0" xfId="0" applyNumberFormat="1" applyFont="1" applyFill="1" applyAlignment="1">
      <alignment horizontal="center" vertical="center"/>
    </xf>
    <xf numFmtId="0" fontId="0" fillId="0" borderId="10" xfId="0" applyBorder="1"/>
    <xf numFmtId="165" fontId="28" fillId="9" borderId="20" xfId="0" applyNumberFormat="1" applyFont="1" applyFill="1" applyBorder="1" applyAlignment="1">
      <alignment horizontal="center" vertical="center"/>
    </xf>
    <xf numFmtId="2" fontId="22" fillId="8" borderId="17" xfId="0" applyNumberFormat="1" applyFont="1" applyFill="1" applyBorder="1" applyAlignment="1">
      <alignment horizontal="center" vertical="center"/>
    </xf>
    <xf numFmtId="165" fontId="22" fillId="8" borderId="16" xfId="0" applyNumberFormat="1" applyFont="1" applyFill="1" applyBorder="1" applyAlignment="1">
      <alignment horizontal="center" vertical="center"/>
    </xf>
    <xf numFmtId="2" fontId="22" fillId="8" borderId="16" xfId="0" applyNumberFormat="1" applyFont="1" applyFill="1" applyBorder="1" applyAlignment="1">
      <alignment horizontal="center" vertical="center"/>
    </xf>
    <xf numFmtId="2" fontId="22" fillId="8" borderId="23" xfId="0" applyNumberFormat="1" applyFont="1" applyFill="1" applyBorder="1" applyAlignment="1">
      <alignment horizontal="center" vertical="center"/>
    </xf>
    <xf numFmtId="2" fontId="22" fillId="8" borderId="31" xfId="0" applyNumberFormat="1" applyFont="1" applyFill="1" applyBorder="1" applyAlignment="1">
      <alignment horizontal="center" vertical="center"/>
    </xf>
    <xf numFmtId="165" fontId="22" fillId="8" borderId="18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165" fontId="26" fillId="9" borderId="15" xfId="0" applyNumberFormat="1" applyFont="1" applyFill="1" applyBorder="1" applyAlignment="1">
      <alignment horizontal="center" vertical="center"/>
    </xf>
    <xf numFmtId="165" fontId="26" fillId="9" borderId="10" xfId="0" applyNumberFormat="1" applyFont="1" applyFill="1" applyBorder="1" applyAlignment="1">
      <alignment horizontal="center" vertical="center"/>
    </xf>
    <xf numFmtId="0" fontId="30" fillId="2" borderId="42" xfId="0" applyFont="1" applyFill="1" applyBorder="1" applyAlignment="1">
      <alignment horizontal="center" vertical="center"/>
    </xf>
    <xf numFmtId="164" fontId="26" fillId="9" borderId="44" xfId="0" applyNumberFormat="1" applyFont="1" applyFill="1" applyBorder="1" applyAlignment="1">
      <alignment horizontal="center" vertical="center"/>
    </xf>
    <xf numFmtId="164" fontId="26" fillId="9" borderId="60" xfId="0" applyNumberFormat="1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30" fillId="2" borderId="40" xfId="0" applyFont="1" applyFill="1" applyBorder="1" applyAlignment="1">
      <alignment horizontal="center" vertical="center"/>
    </xf>
    <xf numFmtId="165" fontId="28" fillId="9" borderId="15" xfId="0" applyNumberFormat="1" applyFont="1" applyFill="1" applyBorder="1" applyAlignment="1">
      <alignment horizontal="center" vertical="center"/>
    </xf>
    <xf numFmtId="165" fontId="28" fillId="9" borderId="10" xfId="0" applyNumberFormat="1" applyFont="1" applyFill="1" applyBorder="1" applyAlignment="1">
      <alignment horizontal="center" vertical="center"/>
    </xf>
    <xf numFmtId="165" fontId="28" fillId="9" borderId="4" xfId="0" applyNumberFormat="1" applyFont="1" applyFill="1" applyBorder="1" applyAlignment="1">
      <alignment horizontal="center" vertical="center"/>
    </xf>
    <xf numFmtId="165" fontId="28" fillId="9" borderId="19" xfId="0" applyNumberFormat="1" applyFont="1" applyFill="1" applyBorder="1" applyAlignment="1">
      <alignment horizontal="center" vertical="center"/>
    </xf>
    <xf numFmtId="165" fontId="28" fillId="9" borderId="25" xfId="0" applyNumberFormat="1" applyFont="1" applyFill="1" applyBorder="1" applyAlignment="1">
      <alignment horizontal="center" vertical="center"/>
    </xf>
    <xf numFmtId="165" fontId="28" fillId="9" borderId="22" xfId="0" applyNumberFormat="1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 wrapText="1"/>
    </xf>
    <xf numFmtId="166" fontId="27" fillId="0" borderId="62" xfId="0" applyNumberFormat="1" applyFont="1" applyBorder="1" applyAlignment="1">
      <alignment horizontal="center" vertical="center" wrapText="1"/>
    </xf>
    <xf numFmtId="2" fontId="27" fillId="0" borderId="61" xfId="0" applyNumberFormat="1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167" fontId="27" fillId="0" borderId="5" xfId="0" applyNumberFormat="1" applyFont="1" applyBorder="1" applyAlignment="1">
      <alignment horizontal="center" vertical="center" wrapText="1"/>
    </xf>
    <xf numFmtId="164" fontId="26" fillId="9" borderId="63" xfId="0" applyNumberFormat="1" applyFont="1" applyFill="1" applyBorder="1" applyAlignment="1">
      <alignment horizontal="center" vertical="center"/>
    </xf>
    <xf numFmtId="164" fontId="26" fillId="9" borderId="64" xfId="0" applyNumberFormat="1" applyFont="1" applyFill="1" applyBorder="1" applyAlignment="1">
      <alignment horizontal="center" vertical="center"/>
    </xf>
    <xf numFmtId="165" fontId="26" fillId="9" borderId="65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164" fontId="28" fillId="9" borderId="53" xfId="0" applyNumberFormat="1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166" fontId="27" fillId="0" borderId="56" xfId="0" applyNumberFormat="1" applyFont="1" applyBorder="1" applyAlignment="1">
      <alignment horizontal="center" vertical="center" wrapText="1"/>
    </xf>
    <xf numFmtId="164" fontId="28" fillId="9" borderId="27" xfId="0" applyNumberFormat="1" applyFont="1" applyFill="1" applyBorder="1" applyAlignment="1">
      <alignment horizontal="center" vertical="center"/>
    </xf>
    <xf numFmtId="164" fontId="28" fillId="9" borderId="58" xfId="0" applyNumberFormat="1" applyFont="1" applyFill="1" applyBorder="1" applyAlignment="1">
      <alignment horizontal="center" vertical="center"/>
    </xf>
    <xf numFmtId="164" fontId="28" fillId="9" borderId="60" xfId="0" applyNumberFormat="1" applyFont="1" applyFill="1" applyBorder="1" applyAlignment="1">
      <alignment horizontal="center" vertical="center"/>
    </xf>
    <xf numFmtId="167" fontId="27" fillId="0" borderId="42" xfId="0" applyNumberFormat="1" applyFont="1" applyBorder="1" applyAlignment="1">
      <alignment horizontal="center" vertical="center" wrapText="1"/>
    </xf>
    <xf numFmtId="167" fontId="27" fillId="0" borderId="43" xfId="0" applyNumberFormat="1" applyFont="1" applyBorder="1" applyAlignment="1">
      <alignment horizontal="center" vertical="center" wrapText="1"/>
    </xf>
    <xf numFmtId="167" fontId="27" fillId="0" borderId="2" xfId="0" applyNumberFormat="1" applyFont="1" applyBorder="1" applyAlignment="1">
      <alignment horizontal="center" vertical="center" wrapText="1"/>
    </xf>
    <xf numFmtId="164" fontId="26" fillId="9" borderId="32" xfId="0" applyNumberFormat="1" applyFont="1" applyFill="1" applyBorder="1" applyAlignment="1">
      <alignment horizontal="center" vertical="center"/>
    </xf>
    <xf numFmtId="164" fontId="28" fillId="9" borderId="44" xfId="0" applyNumberFormat="1" applyFont="1" applyFill="1" applyBorder="1" applyAlignment="1">
      <alignment horizontal="center" vertical="center"/>
    </xf>
    <xf numFmtId="164" fontId="28" fillId="9" borderId="56" xfId="0" applyNumberFormat="1" applyFont="1" applyFill="1" applyBorder="1" applyAlignment="1">
      <alignment horizontal="center" vertical="center"/>
    </xf>
    <xf numFmtId="164" fontId="28" fillId="9" borderId="57" xfId="0" applyNumberFormat="1" applyFont="1" applyFill="1" applyBorder="1" applyAlignment="1">
      <alignment horizontal="center" vertical="center"/>
    </xf>
    <xf numFmtId="165" fontId="26" fillId="14" borderId="10" xfId="0" applyNumberFormat="1" applyFont="1" applyFill="1" applyBorder="1" applyAlignment="1">
      <alignment horizontal="center" vertical="center"/>
    </xf>
    <xf numFmtId="165" fontId="26" fillId="9" borderId="4" xfId="0" applyNumberFormat="1" applyFont="1" applyFill="1" applyBorder="1" applyAlignment="1">
      <alignment horizontal="center" vertical="center"/>
    </xf>
    <xf numFmtId="165" fontId="26" fillId="9" borderId="0" xfId="0" applyNumberFormat="1" applyFont="1" applyFill="1" applyAlignment="1">
      <alignment horizontal="center" vertical="center"/>
    </xf>
    <xf numFmtId="164" fontId="26" fillId="9" borderId="58" xfId="0" applyNumberFormat="1" applyFont="1" applyFill="1" applyBorder="1" applyAlignment="1">
      <alignment horizontal="center" vertical="center"/>
    </xf>
    <xf numFmtId="164" fontId="26" fillId="9" borderId="59" xfId="0" applyNumberFormat="1" applyFont="1" applyFill="1" applyBorder="1" applyAlignment="1">
      <alignment horizontal="center" vertical="center"/>
    </xf>
    <xf numFmtId="164" fontId="26" fillId="14" borderId="53" xfId="0" applyNumberFormat="1" applyFont="1" applyFill="1" applyBorder="1" applyAlignment="1">
      <alignment horizontal="center" vertical="center"/>
    </xf>
    <xf numFmtId="165" fontId="26" fillId="9" borderId="49" xfId="0" applyNumberFormat="1" applyFont="1" applyFill="1" applyBorder="1" applyAlignment="1">
      <alignment horizontal="center" vertical="center"/>
    </xf>
    <xf numFmtId="164" fontId="26" fillId="14" borderId="32" xfId="0" applyNumberFormat="1" applyFont="1" applyFill="1" applyBorder="1" applyAlignment="1">
      <alignment horizontal="center" vertical="center"/>
    </xf>
    <xf numFmtId="164" fontId="26" fillId="14" borderId="16" xfId="0" applyNumberFormat="1" applyFont="1" applyFill="1" applyBorder="1" applyAlignment="1">
      <alignment horizontal="center" vertical="center"/>
    </xf>
    <xf numFmtId="165" fontId="26" fillId="14" borderId="36" xfId="0" applyNumberFormat="1" applyFont="1" applyFill="1" applyBorder="1" applyAlignment="1">
      <alignment horizontal="center" vertical="center"/>
    </xf>
    <xf numFmtId="165" fontId="26" fillId="9" borderId="36" xfId="0" applyNumberFormat="1" applyFont="1" applyFill="1" applyBorder="1" applyAlignment="1">
      <alignment horizontal="center" vertical="center"/>
    </xf>
    <xf numFmtId="164" fontId="26" fillId="14" borderId="27" xfId="0" applyNumberFormat="1" applyFont="1" applyFill="1" applyBorder="1" applyAlignment="1">
      <alignment horizontal="center" vertical="center"/>
    </xf>
    <xf numFmtId="165" fontId="26" fillId="9" borderId="51" xfId="0" applyNumberFormat="1" applyFont="1" applyFill="1" applyBorder="1" applyAlignment="1">
      <alignment horizontal="center" vertical="center"/>
    </xf>
    <xf numFmtId="164" fontId="26" fillId="14" borderId="56" xfId="0" applyNumberFormat="1" applyFont="1" applyFill="1" applyBorder="1" applyAlignment="1">
      <alignment horizontal="center" vertical="center"/>
    </xf>
    <xf numFmtId="164" fontId="26" fillId="14" borderId="23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165" fontId="26" fillId="15" borderId="16" xfId="0" applyNumberFormat="1" applyFont="1" applyFill="1" applyBorder="1" applyAlignment="1">
      <alignment horizontal="center" vertical="center"/>
    </xf>
    <xf numFmtId="2" fontId="26" fillId="15" borderId="32" xfId="0" applyNumberFormat="1" applyFont="1" applyFill="1" applyBorder="1" applyAlignment="1">
      <alignment horizontal="center" vertical="center"/>
    </xf>
    <xf numFmtId="165" fontId="26" fillId="15" borderId="20" xfId="0" applyNumberFormat="1" applyFont="1" applyFill="1" applyBorder="1" applyAlignment="1">
      <alignment horizontal="center" vertical="center"/>
    </xf>
    <xf numFmtId="2" fontId="26" fillId="8" borderId="32" xfId="0" applyNumberFormat="1" applyFont="1" applyFill="1" applyBorder="1" applyAlignment="1">
      <alignment horizontal="center" vertical="center"/>
    </xf>
    <xf numFmtId="165" fontId="29" fillId="8" borderId="22" xfId="0" applyNumberFormat="1" applyFont="1" applyFill="1" applyBorder="1" applyAlignment="1">
      <alignment horizontal="center" vertical="center"/>
    </xf>
    <xf numFmtId="165" fontId="26" fillId="8" borderId="54" xfId="0" applyNumberFormat="1" applyFont="1" applyFill="1" applyBorder="1" applyAlignment="1">
      <alignment horizontal="center" vertical="center"/>
    </xf>
    <xf numFmtId="165" fontId="22" fillId="8" borderId="22" xfId="0" applyNumberFormat="1" applyFont="1" applyFill="1" applyBorder="1" applyAlignment="1">
      <alignment horizontal="center" vertical="center"/>
    </xf>
    <xf numFmtId="165" fontId="22" fillId="8" borderId="17" xfId="0" applyNumberFormat="1" applyFont="1" applyFill="1" applyBorder="1" applyAlignment="1">
      <alignment horizontal="center" vertical="center"/>
    </xf>
    <xf numFmtId="165" fontId="22" fillId="8" borderId="19" xfId="0" applyNumberFormat="1" applyFont="1" applyFill="1" applyBorder="1" applyAlignment="1">
      <alignment horizontal="center" vertical="center"/>
    </xf>
    <xf numFmtId="165" fontId="26" fillId="8" borderId="61" xfId="0" applyNumberFormat="1" applyFont="1" applyFill="1" applyBorder="1" applyAlignment="1">
      <alignment horizontal="center" vertical="center"/>
    </xf>
    <xf numFmtId="165" fontId="26" fillId="8" borderId="48" xfId="0" applyNumberFormat="1" applyFont="1" applyFill="1" applyBorder="1" applyAlignment="1">
      <alignment horizontal="center" vertical="center"/>
    </xf>
    <xf numFmtId="2" fontId="26" fillId="8" borderId="56" xfId="0" applyNumberFormat="1" applyFont="1" applyFill="1" applyBorder="1" applyAlignment="1">
      <alignment horizontal="center" vertical="center"/>
    </xf>
    <xf numFmtId="1" fontId="25" fillId="3" borderId="40" xfId="0" applyNumberFormat="1" applyFont="1" applyFill="1" applyBorder="1" applyAlignment="1">
      <alignment horizontal="center" vertical="center"/>
    </xf>
    <xf numFmtId="11" fontId="10" fillId="11" borderId="29" xfId="0" applyNumberFormat="1" applyFont="1" applyFill="1" applyBorder="1" applyAlignment="1">
      <alignment horizontal="center" vertical="center" wrapText="1"/>
    </xf>
    <xf numFmtId="11" fontId="10" fillId="11" borderId="30" xfId="0" applyNumberFormat="1" applyFont="1" applyFill="1" applyBorder="1" applyAlignment="1">
      <alignment horizontal="center" vertical="center" wrapText="1"/>
    </xf>
    <xf numFmtId="11" fontId="10" fillId="11" borderId="27" xfId="0" applyNumberFormat="1" applyFont="1" applyFill="1" applyBorder="1" applyAlignment="1">
      <alignment horizontal="center" vertical="center" wrapText="1"/>
    </xf>
    <xf numFmtId="11" fontId="10" fillId="11" borderId="26" xfId="0" applyNumberFormat="1" applyFont="1" applyFill="1" applyBorder="1" applyAlignment="1">
      <alignment horizontal="center" vertical="center" wrapText="1"/>
    </xf>
    <xf numFmtId="11" fontId="10" fillId="11" borderId="32" xfId="0" applyNumberFormat="1" applyFont="1" applyFill="1" applyBorder="1" applyAlignment="1">
      <alignment horizontal="center" vertical="center" wrapText="1"/>
    </xf>
    <xf numFmtId="11" fontId="10" fillId="11" borderId="33" xfId="0" applyNumberFormat="1" applyFont="1" applyFill="1" applyBorder="1" applyAlignment="1">
      <alignment horizontal="center" vertical="center" wrapText="1"/>
    </xf>
    <xf numFmtId="11" fontId="10" fillId="11" borderId="31" xfId="0" applyNumberFormat="1" applyFont="1" applyFill="1" applyBorder="1" applyAlignment="1">
      <alignment horizontal="center" vertical="center" wrapText="1"/>
    </xf>
    <xf numFmtId="11" fontId="10" fillId="11" borderId="28" xfId="0" applyNumberFormat="1" applyFont="1" applyFill="1" applyBorder="1" applyAlignment="1">
      <alignment horizontal="center" vertical="center" wrapText="1"/>
    </xf>
    <xf numFmtId="11" fontId="10" fillId="13" borderId="18" xfId="0" applyNumberFormat="1" applyFont="1" applyFill="1" applyBorder="1" applyAlignment="1">
      <alignment horizontal="center" vertical="center" wrapText="1"/>
    </xf>
    <xf numFmtId="11" fontId="10" fillId="13" borderId="45" xfId="0" applyNumberFormat="1" applyFont="1" applyFill="1" applyBorder="1" applyAlignment="1">
      <alignment horizontal="center" vertical="center" wrapText="1"/>
    </xf>
    <xf numFmtId="11" fontId="10" fillId="13" borderId="16" xfId="0" applyNumberFormat="1" applyFont="1" applyFill="1" applyBorder="1" applyAlignment="1">
      <alignment horizontal="center" vertical="center" wrapText="1"/>
    </xf>
    <xf numFmtId="11" fontId="10" fillId="13" borderId="35" xfId="0" applyNumberFormat="1" applyFont="1" applyFill="1" applyBorder="1" applyAlignment="1">
      <alignment horizontal="center" vertical="center" wrapText="1"/>
    </xf>
    <xf numFmtId="11" fontId="10" fillId="13" borderId="21" xfId="0" applyNumberFormat="1" applyFont="1" applyFill="1" applyBorder="1" applyAlignment="1">
      <alignment horizontal="center" vertical="center" wrapText="1"/>
    </xf>
    <xf numFmtId="11" fontId="10" fillId="13" borderId="37" xfId="0" applyNumberFormat="1" applyFont="1" applyFill="1" applyBorder="1" applyAlignment="1">
      <alignment horizontal="center" vertical="center" wrapText="1"/>
    </xf>
    <xf numFmtId="11" fontId="10" fillId="13" borderId="47" xfId="0" applyNumberFormat="1" applyFont="1" applyFill="1" applyBorder="1" applyAlignment="1">
      <alignment horizontal="center" vertical="center" wrapText="1"/>
    </xf>
    <xf numFmtId="167" fontId="27" fillId="0" borderId="10" xfId="0" applyNumberFormat="1" applyFont="1" applyBorder="1" applyAlignment="1">
      <alignment horizontal="center" vertical="center" wrapText="1"/>
    </xf>
    <xf numFmtId="164" fontId="28" fillId="9" borderId="59" xfId="0" applyNumberFormat="1" applyFont="1" applyFill="1" applyBorder="1" applyAlignment="1">
      <alignment horizontal="center" vertical="center"/>
    </xf>
    <xf numFmtId="2" fontId="22" fillId="8" borderId="33" xfId="0" applyNumberFormat="1" applyFont="1" applyFill="1" applyBorder="1" applyAlignment="1">
      <alignment horizontal="center" vertical="center"/>
    </xf>
    <xf numFmtId="165" fontId="26" fillId="8" borderId="0" xfId="0" applyNumberFormat="1" applyFont="1" applyFill="1" applyAlignment="1">
      <alignment horizontal="center" vertical="center"/>
    </xf>
    <xf numFmtId="165" fontId="26" fillId="15" borderId="0" xfId="0" applyNumberFormat="1" applyFont="1" applyFill="1" applyAlignment="1">
      <alignment horizontal="center" vertical="center"/>
    </xf>
    <xf numFmtId="165" fontId="26" fillId="15" borderId="15" xfId="0" applyNumberFormat="1" applyFont="1" applyFill="1" applyBorder="1" applyAlignment="1">
      <alignment horizontal="center" vertical="center"/>
    </xf>
    <xf numFmtId="165" fontId="26" fillId="15" borderId="55" xfId="0" applyNumberFormat="1" applyFont="1" applyFill="1" applyBorder="1" applyAlignment="1">
      <alignment horizontal="center" vertical="center"/>
    </xf>
    <xf numFmtId="2" fontId="26" fillId="15" borderId="58" xfId="0" applyNumberFormat="1" applyFont="1" applyFill="1" applyBorder="1" applyAlignment="1">
      <alignment horizontal="center" vertical="center"/>
    </xf>
    <xf numFmtId="2" fontId="26" fillId="15" borderId="56" xfId="0" applyNumberFormat="1" applyFont="1" applyFill="1" applyBorder="1" applyAlignment="1">
      <alignment horizontal="center" vertical="center"/>
    </xf>
    <xf numFmtId="0" fontId="7" fillId="16" borderId="10" xfId="0" applyFont="1" applyFill="1" applyBorder="1"/>
    <xf numFmtId="0" fontId="26" fillId="17" borderId="26" xfId="0" applyFont="1" applyFill="1" applyBorder="1" applyAlignment="1">
      <alignment horizontal="center" vertical="center"/>
    </xf>
    <xf numFmtId="164" fontId="26" fillId="17" borderId="17" xfId="0" applyNumberFormat="1" applyFont="1" applyFill="1" applyBorder="1" applyAlignment="1">
      <alignment horizontal="center" vertical="center"/>
    </xf>
    <xf numFmtId="165" fontId="26" fillId="17" borderId="19" xfId="0" applyNumberFormat="1" applyFont="1" applyFill="1" applyBorder="1" applyAlignment="1">
      <alignment horizontal="center" vertical="center"/>
    </xf>
    <xf numFmtId="0" fontId="26" fillId="17" borderId="27" xfId="0" applyFont="1" applyFill="1" applyBorder="1" applyAlignment="1">
      <alignment horizontal="center" vertical="center"/>
    </xf>
    <xf numFmtId="164" fontId="26" fillId="17" borderId="16" xfId="0" applyNumberFormat="1" applyFont="1" applyFill="1" applyBorder="1" applyAlignment="1">
      <alignment horizontal="center" vertical="center"/>
    </xf>
    <xf numFmtId="165" fontId="26" fillId="17" borderId="20" xfId="0" applyNumberFormat="1" applyFont="1" applyFill="1" applyBorder="1" applyAlignment="1">
      <alignment horizontal="center" vertical="center"/>
    </xf>
    <xf numFmtId="0" fontId="26" fillId="17" borderId="28" xfId="0" applyFont="1" applyFill="1" applyBorder="1" applyAlignment="1">
      <alignment horizontal="center" vertical="center"/>
    </xf>
    <xf numFmtId="164" fontId="26" fillId="17" borderId="21" xfId="0" applyNumberFormat="1" applyFont="1" applyFill="1" applyBorder="1" applyAlignment="1">
      <alignment horizontal="center" vertical="center"/>
    </xf>
    <xf numFmtId="165" fontId="26" fillId="17" borderId="22" xfId="0" applyNumberFormat="1" applyFont="1" applyFill="1" applyBorder="1" applyAlignment="1">
      <alignment horizontal="center" vertical="center"/>
    </xf>
    <xf numFmtId="0" fontId="26" fillId="17" borderId="29" xfId="0" applyFont="1" applyFill="1" applyBorder="1" applyAlignment="1">
      <alignment horizontal="center" vertical="center"/>
    </xf>
    <xf numFmtId="165" fontId="26" fillId="17" borderId="24" xfId="0" applyNumberFormat="1" applyFont="1" applyFill="1" applyBorder="1" applyAlignment="1">
      <alignment horizontal="center" vertical="center"/>
    </xf>
    <xf numFmtId="0" fontId="26" fillId="17" borderId="30" xfId="0" applyFont="1" applyFill="1" applyBorder="1" applyAlignment="1">
      <alignment horizontal="center" vertical="center"/>
    </xf>
    <xf numFmtId="164" fontId="26" fillId="17" borderId="23" xfId="0" applyNumberFormat="1" applyFont="1" applyFill="1" applyBorder="1" applyAlignment="1">
      <alignment horizontal="center" vertical="center"/>
    </xf>
    <xf numFmtId="165" fontId="26" fillId="17" borderId="25" xfId="0" applyNumberFormat="1" applyFont="1" applyFill="1" applyBorder="1" applyAlignment="1">
      <alignment horizontal="center" vertical="center"/>
    </xf>
    <xf numFmtId="0" fontId="26" fillId="17" borderId="33" xfId="0" applyFont="1" applyFill="1" applyBorder="1" applyAlignment="1">
      <alignment horizontal="center" vertical="center"/>
    </xf>
    <xf numFmtId="0" fontId="26" fillId="17" borderId="32" xfId="0" applyFont="1" applyFill="1" applyBorder="1" applyAlignment="1">
      <alignment horizontal="center" vertical="center"/>
    </xf>
    <xf numFmtId="164" fontId="26" fillId="17" borderId="53" xfId="0" applyNumberFormat="1" applyFont="1" applyFill="1" applyBorder="1" applyAlignment="1">
      <alignment horizontal="center" vertical="center"/>
    </xf>
    <xf numFmtId="0" fontId="26" fillId="17" borderId="62" xfId="0" applyFont="1" applyFill="1" applyBorder="1" applyAlignment="1">
      <alignment horizontal="center" vertical="center"/>
    </xf>
    <xf numFmtId="164" fontId="26" fillId="17" borderId="57" xfId="0" applyNumberFormat="1" applyFont="1" applyFill="1" applyBorder="1" applyAlignment="1">
      <alignment horizontal="center" vertical="center"/>
    </xf>
    <xf numFmtId="165" fontId="26" fillId="17" borderId="61" xfId="0" applyNumberFormat="1" applyFont="1" applyFill="1" applyBorder="1" applyAlignment="1">
      <alignment horizontal="center" vertical="center"/>
    </xf>
    <xf numFmtId="0" fontId="26" fillId="17" borderId="59" xfId="0" applyFont="1" applyFill="1" applyBorder="1" applyAlignment="1">
      <alignment horizontal="center" vertical="center"/>
    </xf>
    <xf numFmtId="0" fontId="28" fillId="18" borderId="27" xfId="0" applyFont="1" applyFill="1" applyBorder="1" applyAlignment="1">
      <alignment horizontal="center" vertical="center"/>
    </xf>
    <xf numFmtId="164" fontId="28" fillId="18" borderId="16" xfId="0" applyNumberFormat="1" applyFont="1" applyFill="1" applyBorder="1" applyAlignment="1">
      <alignment horizontal="center" vertical="center"/>
    </xf>
    <xf numFmtId="165" fontId="28" fillId="18" borderId="19" xfId="0" applyNumberFormat="1" applyFont="1" applyFill="1" applyBorder="1" applyAlignment="1">
      <alignment horizontal="center" vertical="center"/>
    </xf>
    <xf numFmtId="165" fontId="28" fillId="18" borderId="20" xfId="0" applyNumberFormat="1" applyFont="1" applyFill="1" applyBorder="1" applyAlignment="1">
      <alignment horizontal="center" vertical="center"/>
    </xf>
    <xf numFmtId="0" fontId="28" fillId="18" borderId="30" xfId="0" applyFont="1" applyFill="1" applyBorder="1" applyAlignment="1">
      <alignment horizontal="center" vertical="center"/>
    </xf>
    <xf numFmtId="164" fontId="28" fillId="18" borderId="23" xfId="0" applyNumberFormat="1" applyFont="1" applyFill="1" applyBorder="1" applyAlignment="1">
      <alignment horizontal="center" vertical="center"/>
    </xf>
    <xf numFmtId="165" fontId="28" fillId="18" borderId="25" xfId="0" applyNumberFormat="1" applyFont="1" applyFill="1" applyBorder="1" applyAlignment="1">
      <alignment horizontal="center" vertical="center"/>
    </xf>
    <xf numFmtId="0" fontId="26" fillId="17" borderId="31" xfId="0" applyFont="1" applyFill="1" applyBorder="1" applyAlignment="1">
      <alignment horizontal="center" vertical="center"/>
    </xf>
    <xf numFmtId="164" fontId="26" fillId="17" borderId="18" xfId="0" applyNumberFormat="1" applyFont="1" applyFill="1" applyBorder="1" applyAlignment="1">
      <alignment horizontal="center" vertical="center"/>
    </xf>
    <xf numFmtId="0" fontId="28" fillId="18" borderId="17" xfId="0" applyFont="1" applyFill="1" applyBorder="1" applyAlignment="1">
      <alignment horizontal="center" vertical="center"/>
    </xf>
    <xf numFmtId="164" fontId="28" fillId="18" borderId="17" xfId="0" applyNumberFormat="1" applyFont="1" applyFill="1" applyBorder="1" applyAlignment="1">
      <alignment horizontal="center" vertical="center"/>
    </xf>
    <xf numFmtId="165" fontId="28" fillId="18" borderId="24" xfId="0" applyNumberFormat="1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/>
    </xf>
    <xf numFmtId="164" fontId="28" fillId="18" borderId="18" xfId="0" applyNumberFormat="1" applyFont="1" applyFill="1" applyBorder="1" applyAlignment="1">
      <alignment horizontal="center" vertical="center"/>
    </xf>
    <xf numFmtId="0" fontId="28" fillId="18" borderId="23" xfId="0" applyFont="1" applyFill="1" applyBorder="1" applyAlignment="1">
      <alignment horizontal="center" vertical="center"/>
    </xf>
    <xf numFmtId="0" fontId="28" fillId="18" borderId="31" xfId="0" applyFont="1" applyFill="1" applyBorder="1" applyAlignment="1">
      <alignment horizontal="center" vertical="center"/>
    </xf>
    <xf numFmtId="165" fontId="28" fillId="18" borderId="48" xfId="0" applyNumberFormat="1" applyFont="1" applyFill="1" applyBorder="1" applyAlignment="1">
      <alignment horizontal="center" vertical="center"/>
    </xf>
    <xf numFmtId="0" fontId="26" fillId="17" borderId="44" xfId="0" applyFont="1" applyFill="1" applyBorder="1" applyAlignment="1">
      <alignment horizontal="center" vertical="center"/>
    </xf>
    <xf numFmtId="165" fontId="26" fillId="17" borderId="48" xfId="0" applyNumberFormat="1" applyFont="1" applyFill="1" applyBorder="1" applyAlignment="1">
      <alignment horizontal="center" vertical="center"/>
    </xf>
    <xf numFmtId="0" fontId="26" fillId="17" borderId="56" xfId="0" applyFont="1" applyFill="1" applyBorder="1" applyAlignment="1">
      <alignment horizontal="center" vertical="center"/>
    </xf>
    <xf numFmtId="0" fontId="26" fillId="17" borderId="34" xfId="0" applyFont="1" applyFill="1" applyBorder="1" applyAlignment="1">
      <alignment horizontal="center" vertical="center"/>
    </xf>
    <xf numFmtId="0" fontId="2" fillId="16" borderId="13" xfId="0" applyFont="1" applyFill="1" applyBorder="1"/>
    <xf numFmtId="0" fontId="2" fillId="16" borderId="14" xfId="0" applyFont="1" applyFill="1" applyBorder="1"/>
    <xf numFmtId="0" fontId="2" fillId="16" borderId="15" xfId="0" applyFont="1" applyFill="1" applyBorder="1"/>
    <xf numFmtId="0" fontId="6" fillId="16" borderId="9" xfId="0" applyFont="1" applyFill="1" applyBorder="1"/>
    <xf numFmtId="0" fontId="7" fillId="16" borderId="0" xfId="0" applyFont="1" applyFill="1"/>
    <xf numFmtId="0" fontId="7" fillId="16" borderId="9" xfId="0" applyFont="1" applyFill="1" applyBorder="1"/>
    <xf numFmtId="0" fontId="9" fillId="4" borderId="9" xfId="2" applyNumberFormat="1" applyFont="1" applyBorder="1" applyAlignment="1" applyProtection="1">
      <protection locked="0"/>
    </xf>
    <xf numFmtId="0" fontId="9" fillId="4" borderId="0" xfId="2" applyNumberFormat="1" applyFont="1" applyBorder="1" applyAlignment="1" applyProtection="1">
      <protection locked="0"/>
    </xf>
    <xf numFmtId="0" fontId="9" fillId="4" borderId="10" xfId="2" applyNumberFormat="1" applyFont="1" applyBorder="1" applyAlignment="1" applyProtection="1">
      <protection locked="0"/>
    </xf>
    <xf numFmtId="0" fontId="9" fillId="4" borderId="8" xfId="2" applyNumberFormat="1" applyFont="1" applyBorder="1" applyAlignment="1" applyProtection="1">
      <protection locked="0"/>
    </xf>
    <xf numFmtId="0" fontId="9" fillId="4" borderId="7" xfId="2" applyNumberFormat="1" applyFont="1" applyBorder="1" applyAlignment="1" applyProtection="1">
      <protection locked="0"/>
    </xf>
    <xf numFmtId="0" fontId="9" fillId="4" borderId="4" xfId="2" applyNumberFormat="1" applyFont="1" applyBorder="1" applyAlignment="1" applyProtection="1"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0" fillId="10" borderId="14" xfId="0" applyFill="1" applyBorder="1"/>
    <xf numFmtId="0" fontId="14" fillId="10" borderId="14" xfId="0" applyFont="1" applyFill="1" applyBorder="1"/>
    <xf numFmtId="0" fontId="0" fillId="10" borderId="15" xfId="0" applyFill="1" applyBorder="1"/>
    <xf numFmtId="0" fontId="7" fillId="10" borderId="0" xfId="0" applyFont="1" applyFill="1"/>
    <xf numFmtId="0" fontId="0" fillId="10" borderId="9" xfId="0" applyFill="1" applyBorder="1"/>
    <xf numFmtId="0" fontId="6" fillId="10" borderId="0" xfId="0" applyFont="1" applyFill="1"/>
    <xf numFmtId="0" fontId="9" fillId="10" borderId="0" xfId="0" applyFont="1" applyFill="1" applyProtection="1">
      <protection locked="0"/>
    </xf>
    <xf numFmtId="0" fontId="9" fillId="10" borderId="9" xfId="0" applyFont="1" applyFill="1" applyBorder="1" applyProtection="1">
      <protection locked="0"/>
    </xf>
    <xf numFmtId="0" fontId="9" fillId="10" borderId="7" xfId="0" applyFont="1" applyFill="1" applyBorder="1" applyProtection="1">
      <protection locked="0"/>
    </xf>
    <xf numFmtId="0" fontId="9" fillId="10" borderId="12" xfId="0" applyFont="1" applyFill="1" applyBorder="1" applyProtection="1">
      <protection locked="0"/>
    </xf>
    <xf numFmtId="0" fontId="11" fillId="16" borderId="11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0" fillId="16" borderId="0" xfId="0" applyFill="1"/>
    <xf numFmtId="0" fontId="0" fillId="16" borderId="7" xfId="0" applyFill="1" applyBorder="1"/>
    <xf numFmtId="0" fontId="25" fillId="16" borderId="43" xfId="0" applyFont="1" applyFill="1" applyBorder="1" applyAlignment="1">
      <alignment horizontal="center" vertical="center" wrapText="1"/>
    </xf>
    <xf numFmtId="0" fontId="25" fillId="16" borderId="40" xfId="0" applyFont="1" applyFill="1" applyBorder="1" applyAlignment="1">
      <alignment horizontal="center" vertical="center" wrapText="1"/>
    </xf>
    <xf numFmtId="0" fontId="25" fillId="16" borderId="41" xfId="0" applyFont="1" applyFill="1" applyBorder="1" applyAlignment="1">
      <alignment horizontal="center" vertical="center" wrapText="1"/>
    </xf>
    <xf numFmtId="0" fontId="25" fillId="16" borderId="42" xfId="0" applyFont="1" applyFill="1" applyBorder="1" applyAlignment="1">
      <alignment horizontal="center" vertical="center" wrapText="1"/>
    </xf>
    <xf numFmtId="0" fontId="25" fillId="16" borderId="3" xfId="0" applyFont="1" applyFill="1" applyBorder="1" applyAlignment="1">
      <alignment horizontal="center" vertical="center" wrapText="1"/>
    </xf>
    <xf numFmtId="0" fontId="13" fillId="16" borderId="43" xfId="0" applyFont="1" applyFill="1" applyBorder="1" applyAlignment="1">
      <alignment horizontal="center" vertical="center" wrapText="1"/>
    </xf>
    <xf numFmtId="0" fontId="13" fillId="16" borderId="40" xfId="0" applyFont="1" applyFill="1" applyBorder="1" applyAlignment="1">
      <alignment horizontal="center" vertical="center" wrapText="1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39" xfId="0" applyFont="1" applyFill="1" applyBorder="1" applyAlignment="1">
      <alignment horizontal="center" vertical="center" wrapText="1"/>
    </xf>
    <xf numFmtId="49" fontId="25" fillId="16" borderId="43" xfId="0" applyNumberFormat="1" applyFont="1" applyFill="1" applyBorder="1" applyAlignment="1">
      <alignment horizontal="center" vertical="center"/>
    </xf>
    <xf numFmtId="49" fontId="25" fillId="16" borderId="40" xfId="0" applyNumberFormat="1" applyFont="1" applyFill="1" applyBorder="1" applyAlignment="1">
      <alignment horizontal="center" vertical="center"/>
    </xf>
    <xf numFmtId="49" fontId="25" fillId="16" borderId="41" xfId="0" applyNumberFormat="1" applyFont="1" applyFill="1" applyBorder="1" applyAlignment="1">
      <alignment horizontal="center" vertical="center"/>
    </xf>
    <xf numFmtId="0" fontId="25" fillId="16" borderId="43" xfId="3" applyFont="1" applyFill="1" applyBorder="1" applyAlignment="1">
      <alignment horizontal="center" vertical="center"/>
    </xf>
    <xf numFmtId="0" fontId="25" fillId="16" borderId="41" xfId="0" applyFont="1" applyFill="1" applyBorder="1" applyAlignment="1">
      <alignment horizontal="center" vertical="center"/>
    </xf>
    <xf numFmtId="0" fontId="25" fillId="16" borderId="43" xfId="0" applyFont="1" applyFill="1" applyBorder="1" applyAlignment="1">
      <alignment horizontal="center" vertical="center"/>
    </xf>
    <xf numFmtId="0" fontId="25" fillId="16" borderId="40" xfId="0" applyFont="1" applyFill="1" applyBorder="1" applyAlignment="1">
      <alignment horizontal="center" vertical="center"/>
    </xf>
    <xf numFmtId="49" fontId="25" fillId="16" borderId="39" xfId="0" applyNumberFormat="1" applyFont="1" applyFill="1" applyBorder="1" applyAlignment="1">
      <alignment horizontal="center" vertical="center"/>
    </xf>
    <xf numFmtId="0" fontId="25" fillId="16" borderId="2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16" borderId="39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vertical="top" wrapText="1"/>
    </xf>
    <xf numFmtId="2" fontId="3" fillId="16" borderId="12" xfId="0" applyNumberFormat="1" applyFont="1" applyFill="1" applyBorder="1" applyAlignment="1">
      <alignment vertical="top" wrapText="1"/>
    </xf>
    <xf numFmtId="164" fontId="3" fillId="16" borderId="12" xfId="0" applyNumberFormat="1" applyFont="1" applyFill="1" applyBorder="1" applyAlignment="1">
      <alignment vertical="top" wrapText="1"/>
    </xf>
    <xf numFmtId="166" fontId="8" fillId="16" borderId="12" xfId="0" applyNumberFormat="1" applyFont="1" applyFill="1" applyBorder="1" applyAlignment="1">
      <alignment vertical="top" wrapText="1"/>
    </xf>
    <xf numFmtId="2" fontId="8" fillId="16" borderId="15" xfId="0" applyNumberFormat="1" applyFont="1" applyFill="1" applyBorder="1" applyAlignment="1">
      <alignment vertical="top" wrapText="1"/>
    </xf>
    <xf numFmtId="0" fontId="0" fillId="16" borderId="10" xfId="0" applyFill="1" applyBorder="1"/>
    <xf numFmtId="0" fontId="0" fillId="16" borderId="4" xfId="0" applyFill="1" applyBorder="1"/>
    <xf numFmtId="0" fontId="7" fillId="3" borderId="0" xfId="0" applyFont="1" applyFill="1"/>
    <xf numFmtId="0" fontId="9" fillId="0" borderId="5" xfId="0" applyFont="1" applyBorder="1" applyAlignment="1" applyProtection="1">
      <alignment horizontal="center" vertical="center"/>
      <protection locked="0"/>
    </xf>
    <xf numFmtId="0" fontId="9" fillId="3" borderId="0" xfId="0" applyFont="1" applyFill="1" applyProtection="1">
      <protection locked="0"/>
    </xf>
    <xf numFmtId="0" fontId="9" fillId="3" borderId="10" xfId="0" applyFont="1" applyFill="1" applyBorder="1" applyProtection="1">
      <protection locked="0"/>
    </xf>
    <xf numFmtId="0" fontId="0" fillId="12" borderId="13" xfId="0" applyFill="1" applyBorder="1"/>
    <xf numFmtId="0" fontId="0" fillId="12" borderId="14" xfId="0" applyFill="1" applyBorder="1"/>
    <xf numFmtId="0" fontId="0" fillId="12" borderId="15" xfId="0" applyFill="1" applyBorder="1"/>
    <xf numFmtId="0" fontId="6" fillId="12" borderId="9" xfId="0" applyFont="1" applyFill="1" applyBorder="1"/>
    <xf numFmtId="0" fontId="7" fillId="12" borderId="0" xfId="0" applyFont="1" applyFill="1"/>
    <xf numFmtId="0" fontId="0" fillId="12" borderId="0" xfId="0" applyFill="1"/>
    <xf numFmtId="0" fontId="6" fillId="12" borderId="0" xfId="0" applyFont="1" applyFill="1"/>
    <xf numFmtId="0" fontId="9" fillId="12" borderId="0" xfId="0" applyFont="1" applyFill="1" applyProtection="1">
      <protection locked="0"/>
    </xf>
    <xf numFmtId="0" fontId="9" fillId="12" borderId="7" xfId="0" applyFont="1" applyFill="1" applyBorder="1" applyProtection="1">
      <protection locked="0"/>
    </xf>
    <xf numFmtId="0" fontId="9" fillId="12" borderId="12" xfId="0" applyFont="1" applyFill="1" applyBorder="1" applyProtection="1">
      <protection locked="0"/>
    </xf>
    <xf numFmtId="0" fontId="0" fillId="0" borderId="2" xfId="0" applyBorder="1"/>
    <xf numFmtId="0" fontId="25" fillId="16" borderId="39" xfId="0" applyFont="1" applyFill="1" applyBorder="1" applyAlignment="1">
      <alignment horizontal="center" vertical="center" wrapText="1"/>
    </xf>
    <xf numFmtId="164" fontId="26" fillId="14" borderId="30" xfId="0" applyNumberFormat="1" applyFont="1" applyFill="1" applyBorder="1" applyAlignment="1">
      <alignment horizontal="center" vertical="center"/>
    </xf>
    <xf numFmtId="164" fontId="26" fillId="14" borderId="21" xfId="0" applyNumberFormat="1" applyFont="1" applyFill="1" applyBorder="1" applyAlignment="1">
      <alignment horizontal="center" vertical="center"/>
    </xf>
    <xf numFmtId="0" fontId="26" fillId="17" borderId="52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 wrapText="1"/>
    </xf>
    <xf numFmtId="165" fontId="26" fillId="14" borderId="20" xfId="0" applyNumberFormat="1" applyFont="1" applyFill="1" applyBorder="1" applyAlignment="1">
      <alignment horizontal="center" vertical="center"/>
    </xf>
    <xf numFmtId="165" fontId="26" fillId="15" borderId="60" xfId="0" applyNumberFormat="1" applyFont="1" applyFill="1" applyBorder="1" applyAlignment="1">
      <alignment horizontal="center" vertical="center"/>
    </xf>
    <xf numFmtId="165" fontId="26" fillId="15" borderId="23" xfId="0" applyNumberFormat="1" applyFont="1" applyFill="1" applyBorder="1" applyAlignment="1">
      <alignment horizontal="center" vertical="center"/>
    </xf>
    <xf numFmtId="165" fontId="26" fillId="15" borderId="25" xfId="0" applyNumberFormat="1" applyFont="1" applyFill="1" applyBorder="1" applyAlignment="1">
      <alignment horizontal="center" vertical="center"/>
    </xf>
    <xf numFmtId="164" fontId="10" fillId="13" borderId="53" xfId="0" applyNumberFormat="1" applyFont="1" applyFill="1" applyBorder="1" applyAlignment="1">
      <alignment horizontal="center" vertical="center" wrapText="1"/>
    </xf>
    <xf numFmtId="164" fontId="10" fillId="13" borderId="32" xfId="0" applyNumberFormat="1" applyFont="1" applyFill="1" applyBorder="1" applyAlignment="1">
      <alignment horizontal="center" vertical="center" wrapText="1"/>
    </xf>
    <xf numFmtId="2" fontId="27" fillId="3" borderId="15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/>
    </xf>
    <xf numFmtId="164" fontId="28" fillId="18" borderId="53" xfId="0" applyNumberFormat="1" applyFont="1" applyFill="1" applyBorder="1" applyAlignment="1">
      <alignment horizontal="center" vertical="center"/>
    </xf>
    <xf numFmtId="166" fontId="27" fillId="0" borderId="44" xfId="0" applyNumberFormat="1" applyFont="1" applyBorder="1" applyAlignment="1">
      <alignment horizontal="center" vertical="center" wrapText="1"/>
    </xf>
    <xf numFmtId="166" fontId="27" fillId="0" borderId="58" xfId="0" applyNumberFormat="1" applyFont="1" applyBorder="1" applyAlignment="1">
      <alignment horizontal="center" vertical="center" wrapText="1"/>
    </xf>
    <xf numFmtId="2" fontId="26" fillId="8" borderId="52" xfId="0" applyNumberFormat="1" applyFont="1" applyFill="1" applyBorder="1" applyAlignment="1">
      <alignment horizontal="center" vertical="center"/>
    </xf>
    <xf numFmtId="0" fontId="25" fillId="16" borderId="2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16" borderId="42" xfId="0" applyFont="1" applyFill="1" applyBorder="1" applyAlignment="1">
      <alignment horizontal="center" vertical="center"/>
    </xf>
    <xf numFmtId="165" fontId="26" fillId="9" borderId="61" xfId="0" applyNumberFormat="1" applyFont="1" applyFill="1" applyBorder="1" applyAlignment="1">
      <alignment horizontal="center" vertical="center"/>
    </xf>
    <xf numFmtId="165" fontId="10" fillId="8" borderId="17" xfId="0" applyNumberFormat="1" applyFont="1" applyFill="1" applyBorder="1" applyAlignment="1">
      <alignment horizontal="center" vertical="center" wrapText="1"/>
    </xf>
    <xf numFmtId="165" fontId="22" fillId="8" borderId="53" xfId="0" applyNumberFormat="1" applyFont="1" applyFill="1" applyBorder="1" applyAlignment="1">
      <alignment horizontal="center" vertical="center"/>
    </xf>
    <xf numFmtId="165" fontId="22" fillId="8" borderId="21" xfId="0" applyNumberFormat="1" applyFont="1" applyFill="1" applyBorder="1" applyAlignment="1">
      <alignment horizontal="center" vertical="center"/>
    </xf>
    <xf numFmtId="165" fontId="22" fillId="8" borderId="25" xfId="0" applyNumberFormat="1" applyFont="1" applyFill="1" applyBorder="1" applyAlignment="1">
      <alignment horizontal="center" vertical="center"/>
    </xf>
    <xf numFmtId="165" fontId="22" fillId="8" borderId="20" xfId="0" applyNumberFormat="1" applyFont="1" applyFill="1" applyBorder="1" applyAlignment="1">
      <alignment horizontal="center" vertical="center"/>
    </xf>
    <xf numFmtId="2" fontId="22" fillId="8" borderId="32" xfId="0" applyNumberFormat="1" applyFont="1" applyFill="1" applyBorder="1" applyAlignment="1">
      <alignment horizontal="center" vertical="center"/>
    </xf>
    <xf numFmtId="0" fontId="11" fillId="4" borderId="9" xfId="2" applyFont="1" applyBorder="1" applyAlignment="1"/>
    <xf numFmtId="0" fontId="11" fillId="4" borderId="0" xfId="2" applyFont="1" applyBorder="1" applyAlignment="1"/>
    <xf numFmtId="0" fontId="11" fillId="4" borderId="10" xfId="2" applyFont="1" applyBorder="1" applyAlignment="1"/>
    <xf numFmtId="0" fontId="6" fillId="2" borderId="0" xfId="0" applyFont="1" applyFill="1"/>
    <xf numFmtId="0" fontId="6" fillId="2" borderId="10" xfId="0" applyFont="1" applyFill="1" applyBorder="1"/>
    <xf numFmtId="0" fontId="13" fillId="2" borderId="51" xfId="0" applyFont="1" applyFill="1" applyBorder="1" applyAlignment="1">
      <alignment horizontal="center" vertical="center" wrapText="1"/>
    </xf>
    <xf numFmtId="165" fontId="28" fillId="9" borderId="61" xfId="0" applyNumberFormat="1" applyFont="1" applyFill="1" applyBorder="1" applyAlignment="1">
      <alignment horizontal="center" vertical="center"/>
    </xf>
    <xf numFmtId="0" fontId="28" fillId="18" borderId="56" xfId="0" applyFont="1" applyFill="1" applyBorder="1" applyAlignment="1">
      <alignment horizontal="center" vertical="center"/>
    </xf>
    <xf numFmtId="164" fontId="26" fillId="9" borderId="52" xfId="0" applyNumberFormat="1" applyFont="1" applyFill="1" applyBorder="1" applyAlignment="1">
      <alignment horizontal="center" vertical="center"/>
    </xf>
    <xf numFmtId="0" fontId="26" fillId="17" borderId="58" xfId="0" applyFont="1" applyFill="1" applyBorder="1" applyAlignment="1">
      <alignment horizontal="center" vertical="center"/>
    </xf>
    <xf numFmtId="164" fontId="26" fillId="17" borderId="60" xfId="0" applyNumberFormat="1" applyFont="1" applyFill="1" applyBorder="1" applyAlignment="1">
      <alignment horizontal="center" vertical="center"/>
    </xf>
    <xf numFmtId="165" fontId="28" fillId="9" borderId="48" xfId="0" applyNumberFormat="1" applyFont="1" applyFill="1" applyBorder="1" applyAlignment="1">
      <alignment horizontal="center" vertical="center"/>
    </xf>
    <xf numFmtId="164" fontId="28" fillId="9" borderId="32" xfId="0" applyNumberFormat="1" applyFont="1" applyFill="1" applyBorder="1" applyAlignment="1">
      <alignment horizontal="center" vertical="center"/>
    </xf>
    <xf numFmtId="1" fontId="25" fillId="16" borderId="2" xfId="0" applyNumberFormat="1" applyFont="1" applyFill="1" applyBorder="1" applyAlignment="1">
      <alignment horizontal="center" vertical="center"/>
    </xf>
    <xf numFmtId="1" fontId="25" fillId="16" borderId="42" xfId="0" applyNumberFormat="1" applyFont="1" applyFill="1" applyBorder="1" applyAlignment="1">
      <alignment horizontal="center" vertical="center"/>
    </xf>
    <xf numFmtId="1" fontId="25" fillId="16" borderId="41" xfId="0" applyNumberFormat="1" applyFont="1" applyFill="1" applyBorder="1" applyAlignment="1">
      <alignment horizontal="center" vertical="center"/>
    </xf>
    <xf numFmtId="1" fontId="25" fillId="16" borderId="39" xfId="0" applyNumberFormat="1" applyFont="1" applyFill="1" applyBorder="1" applyAlignment="1">
      <alignment horizontal="center" vertical="center"/>
    </xf>
    <xf numFmtId="1" fontId="25" fillId="16" borderId="40" xfId="0" applyNumberFormat="1" applyFont="1" applyFill="1" applyBorder="1" applyAlignment="1">
      <alignment horizontal="center" vertical="center"/>
    </xf>
    <xf numFmtId="1" fontId="25" fillId="16" borderId="43" xfId="0" applyNumberFormat="1" applyFont="1" applyFill="1" applyBorder="1" applyAlignment="1">
      <alignment horizontal="center" vertical="center"/>
    </xf>
    <xf numFmtId="1" fontId="25" fillId="16" borderId="1" xfId="0" applyNumberFormat="1" applyFont="1" applyFill="1" applyBorder="1" applyAlignment="1">
      <alignment horizontal="center" vertical="center"/>
    </xf>
    <xf numFmtId="1" fontId="25" fillId="16" borderId="3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2" fontId="26" fillId="3" borderId="14" xfId="0" applyNumberFormat="1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165" fontId="26" fillId="17" borderId="38" xfId="0" applyNumberFormat="1" applyFont="1" applyFill="1" applyBorder="1" applyAlignment="1">
      <alignment horizontal="center" vertical="center"/>
    </xf>
    <xf numFmtId="2" fontId="26" fillId="17" borderId="33" xfId="0" applyNumberFormat="1" applyFont="1" applyFill="1" applyBorder="1" applyAlignment="1">
      <alignment horizontal="center" vertical="center"/>
    </xf>
    <xf numFmtId="165" fontId="26" fillId="9" borderId="38" xfId="0" applyNumberFormat="1" applyFont="1" applyFill="1" applyBorder="1" applyAlignment="1">
      <alignment horizontal="center" vertical="center"/>
    </xf>
    <xf numFmtId="165" fontId="26" fillId="8" borderId="46" xfId="0" applyNumberFormat="1" applyFont="1" applyFill="1" applyBorder="1" applyAlignment="1">
      <alignment horizontal="center" vertical="center"/>
    </xf>
    <xf numFmtId="165" fontId="26" fillId="8" borderId="70" xfId="0" applyNumberFormat="1" applyFont="1" applyFill="1" applyBorder="1" applyAlignment="1">
      <alignment horizontal="center" vertical="center"/>
    </xf>
    <xf numFmtId="165" fontId="26" fillId="8" borderId="37" xfId="0" applyNumberFormat="1" applyFont="1" applyFill="1" applyBorder="1" applyAlignment="1">
      <alignment horizontal="center" vertical="center"/>
    </xf>
    <xf numFmtId="165" fontId="26" fillId="9" borderId="54" xfId="0" applyNumberFormat="1" applyFont="1" applyFill="1" applyBorder="1" applyAlignment="1">
      <alignment horizontal="center" vertical="center"/>
    </xf>
    <xf numFmtId="165" fontId="26" fillId="8" borderId="60" xfId="0" applyNumberFormat="1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 wrapText="1"/>
    </xf>
    <xf numFmtId="2" fontId="26" fillId="8" borderId="58" xfId="0" applyNumberFormat="1" applyFont="1" applyFill="1" applyBorder="1" applyAlignment="1">
      <alignment horizontal="center" vertical="center"/>
    </xf>
    <xf numFmtId="2" fontId="26" fillId="17" borderId="32" xfId="0" applyNumberFormat="1" applyFont="1" applyFill="1" applyBorder="1" applyAlignment="1">
      <alignment horizontal="center" vertical="center"/>
    </xf>
    <xf numFmtId="11" fontId="10" fillId="11" borderId="56" xfId="0" applyNumberFormat="1" applyFont="1" applyFill="1" applyBorder="1" applyAlignment="1">
      <alignment horizontal="center" vertical="center" wrapText="1"/>
    </xf>
    <xf numFmtId="164" fontId="10" fillId="11" borderId="25" xfId="0" applyNumberFormat="1" applyFont="1" applyFill="1" applyBorder="1" applyAlignment="1">
      <alignment horizontal="center" vertical="center" wrapText="1"/>
    </xf>
    <xf numFmtId="11" fontId="10" fillId="11" borderId="52" xfId="0" applyNumberFormat="1" applyFont="1" applyFill="1" applyBorder="1" applyAlignment="1">
      <alignment horizontal="center" vertical="center" wrapText="1"/>
    </xf>
    <xf numFmtId="164" fontId="10" fillId="11" borderId="53" xfId="0" applyNumberFormat="1" applyFont="1" applyFill="1" applyBorder="1" applyAlignment="1">
      <alignment horizontal="center" vertical="center" wrapText="1"/>
    </xf>
    <xf numFmtId="164" fontId="10" fillId="13" borderId="69" xfId="0" applyNumberFormat="1" applyFont="1" applyFill="1" applyBorder="1" applyAlignment="1">
      <alignment horizontal="center" vertical="center" wrapText="1"/>
    </xf>
    <xf numFmtId="0" fontId="13" fillId="10" borderId="50" xfId="0" applyFont="1" applyFill="1" applyBorder="1" applyAlignment="1">
      <alignment horizontal="center" vertical="center" wrapText="1"/>
    </xf>
    <xf numFmtId="164" fontId="10" fillId="11" borderId="30" xfId="0" applyNumberFormat="1" applyFont="1" applyFill="1" applyBorder="1" applyAlignment="1">
      <alignment horizontal="center" vertical="center" wrapText="1"/>
    </xf>
    <xf numFmtId="0" fontId="13" fillId="12" borderId="50" xfId="0" applyFont="1" applyFill="1" applyBorder="1" applyAlignment="1">
      <alignment horizontal="center" vertical="center" wrapText="1"/>
    </xf>
    <xf numFmtId="2" fontId="22" fillId="8" borderId="27" xfId="8" applyNumberFormat="1" applyFont="1" applyFill="1" applyBorder="1" applyAlignment="1">
      <alignment horizontal="center" vertical="center"/>
    </xf>
    <xf numFmtId="165" fontId="22" fillId="8" borderId="16" xfId="8" applyNumberFormat="1" applyFont="1" applyFill="1" applyBorder="1" applyAlignment="1">
      <alignment horizontal="center" vertical="center"/>
    </xf>
    <xf numFmtId="165" fontId="22" fillId="8" borderId="20" xfId="8" applyNumberFormat="1" applyFont="1" applyFill="1" applyBorder="1" applyAlignment="1">
      <alignment horizontal="center" vertical="center"/>
    </xf>
    <xf numFmtId="2" fontId="22" fillId="8" borderId="30" xfId="8" applyNumberFormat="1" applyFont="1" applyFill="1" applyBorder="1" applyAlignment="1">
      <alignment horizontal="center" vertical="center"/>
    </xf>
    <xf numFmtId="165" fontId="22" fillId="8" borderId="23" xfId="8" applyNumberFormat="1" applyFont="1" applyFill="1" applyBorder="1" applyAlignment="1">
      <alignment horizontal="center" vertical="center"/>
    </xf>
    <xf numFmtId="165" fontId="22" fillId="8" borderId="22" xfId="8" applyNumberFormat="1" applyFont="1" applyFill="1" applyBorder="1" applyAlignment="1">
      <alignment horizontal="center" vertical="center"/>
    </xf>
    <xf numFmtId="2" fontId="29" fillId="8" borderId="30" xfId="0" applyNumberFormat="1" applyFont="1" applyFill="1" applyBorder="1" applyAlignment="1">
      <alignment horizontal="center" vertical="center"/>
    </xf>
    <xf numFmtId="0" fontId="25" fillId="16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16" borderId="8" xfId="0" applyFill="1" applyBorder="1"/>
    <xf numFmtId="164" fontId="26" fillId="14" borderId="33" xfId="0" applyNumberFormat="1" applyFont="1" applyFill="1" applyBorder="1" applyAlignment="1">
      <alignment horizontal="center" vertical="center"/>
    </xf>
    <xf numFmtId="49" fontId="25" fillId="16" borderId="3" xfId="0" applyNumberFormat="1" applyFont="1" applyFill="1" applyBorder="1" applyAlignment="1">
      <alignment horizontal="center" vertical="center"/>
    </xf>
    <xf numFmtId="0" fontId="28" fillId="18" borderId="59" xfId="0" applyFont="1" applyFill="1" applyBorder="1" applyAlignment="1">
      <alignment horizontal="center" vertical="center"/>
    </xf>
    <xf numFmtId="0" fontId="28" fillId="18" borderId="32" xfId="0" applyFont="1" applyFill="1" applyBorder="1" applyAlignment="1">
      <alignment horizontal="center" vertical="center"/>
    </xf>
    <xf numFmtId="164" fontId="28" fillId="18" borderId="57" xfId="0" applyNumberFormat="1" applyFont="1" applyFill="1" applyBorder="1" applyAlignment="1">
      <alignment horizontal="center" vertical="center"/>
    </xf>
    <xf numFmtId="165" fontId="28" fillId="18" borderId="61" xfId="0" applyNumberFormat="1" applyFont="1" applyFill="1" applyBorder="1" applyAlignment="1">
      <alignment horizontal="center" vertical="center"/>
    </xf>
    <xf numFmtId="0" fontId="28" fillId="18" borderId="53" xfId="0" applyFont="1" applyFill="1" applyBorder="1" applyAlignment="1">
      <alignment horizontal="center" vertical="center"/>
    </xf>
    <xf numFmtId="2" fontId="22" fillId="8" borderId="53" xfId="0" applyNumberFormat="1" applyFont="1" applyFill="1" applyBorder="1" applyAlignment="1">
      <alignment horizontal="center" vertical="center"/>
    </xf>
    <xf numFmtId="165" fontId="22" fillId="8" borderId="61" xfId="0" applyNumberFormat="1" applyFont="1" applyFill="1" applyBorder="1" applyAlignment="1">
      <alignment horizontal="center" vertical="center"/>
    </xf>
    <xf numFmtId="2" fontId="22" fillId="8" borderId="59" xfId="0" applyNumberFormat="1" applyFont="1" applyFill="1" applyBorder="1" applyAlignment="1">
      <alignment horizontal="center" vertical="center"/>
    </xf>
    <xf numFmtId="165" fontId="22" fillId="8" borderId="57" xfId="0" applyNumberFormat="1" applyFont="1" applyFill="1" applyBorder="1" applyAlignment="1">
      <alignment horizontal="center" vertical="center"/>
    </xf>
    <xf numFmtId="164" fontId="10" fillId="11" borderId="62" xfId="0" applyNumberFormat="1" applyFont="1" applyFill="1" applyBorder="1" applyAlignment="1">
      <alignment horizontal="center" vertical="center" wrapText="1"/>
    </xf>
    <xf numFmtId="164" fontId="10" fillId="11" borderId="57" xfId="0" applyNumberFormat="1" applyFont="1" applyFill="1" applyBorder="1" applyAlignment="1">
      <alignment horizontal="center" vertical="center" wrapText="1"/>
    </xf>
    <xf numFmtId="164" fontId="10" fillId="11" borderId="71" xfId="0" applyNumberFormat="1" applyFont="1" applyFill="1" applyBorder="1" applyAlignment="1">
      <alignment horizontal="center" vertical="center" wrapText="1"/>
    </xf>
    <xf numFmtId="0" fontId="25" fillId="16" borderId="72" xfId="0" applyFont="1" applyFill="1" applyBorder="1" applyAlignment="1">
      <alignment horizontal="center" vertical="center" wrapText="1"/>
    </xf>
    <xf numFmtId="0" fontId="26" fillId="17" borderId="16" xfId="0" applyFont="1" applyFill="1" applyBorder="1" applyAlignment="1">
      <alignment horizontal="center" vertical="center"/>
    </xf>
    <xf numFmtId="165" fontId="26" fillId="17" borderId="16" xfId="0" applyNumberFormat="1" applyFont="1" applyFill="1" applyBorder="1" applyAlignment="1">
      <alignment horizontal="center" vertical="center"/>
    </xf>
    <xf numFmtId="0" fontId="25" fillId="16" borderId="67" xfId="0" applyFont="1" applyFill="1" applyBorder="1" applyAlignment="1">
      <alignment horizontal="center" vertical="center" wrapText="1"/>
    </xf>
    <xf numFmtId="0" fontId="25" fillId="16" borderId="66" xfId="0" applyFont="1" applyFill="1" applyBorder="1" applyAlignment="1">
      <alignment horizontal="center" vertical="center" wrapText="1"/>
    </xf>
    <xf numFmtId="165" fontId="26" fillId="14" borderId="38" xfId="0" applyNumberFormat="1" applyFont="1" applyFill="1" applyBorder="1" applyAlignment="1">
      <alignment horizontal="center" vertical="center"/>
    </xf>
    <xf numFmtId="0" fontId="25" fillId="2" borderId="72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3" fillId="16" borderId="5" xfId="0" applyFont="1" applyFill="1" applyBorder="1" applyAlignment="1">
      <alignment horizontal="center" vertical="center" wrapText="1"/>
    </xf>
    <xf numFmtId="1" fontId="25" fillId="16" borderId="5" xfId="0" applyNumberFormat="1" applyFont="1" applyFill="1" applyBorder="1" applyAlignment="1">
      <alignment horizontal="center" vertical="center"/>
    </xf>
    <xf numFmtId="0" fontId="26" fillId="17" borderId="63" xfId="0" applyFont="1" applyFill="1" applyBorder="1" applyAlignment="1">
      <alignment horizontal="center" vertical="center"/>
    </xf>
    <xf numFmtId="164" fontId="26" fillId="17" borderId="64" xfId="0" applyNumberFormat="1" applyFont="1" applyFill="1" applyBorder="1" applyAlignment="1">
      <alignment horizontal="center" vertical="center"/>
    </xf>
    <xf numFmtId="2" fontId="27" fillId="0" borderId="65" xfId="0" applyNumberFormat="1" applyFont="1" applyBorder="1" applyAlignment="1">
      <alignment horizontal="center" vertical="center" wrapText="1"/>
    </xf>
    <xf numFmtId="164" fontId="26" fillId="9" borderId="34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1" fontId="25" fillId="3" borderId="5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/>
    </xf>
    <xf numFmtId="165" fontId="26" fillId="9" borderId="6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5" fillId="16" borderId="5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164" fontId="26" fillId="9" borderId="73" xfId="0" applyNumberFormat="1" applyFont="1" applyFill="1" applyBorder="1" applyAlignment="1">
      <alignment horizontal="center" vertical="center"/>
    </xf>
    <xf numFmtId="165" fontId="26" fillId="9" borderId="1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2" fillId="8" borderId="21" xfId="0" applyNumberFormat="1" applyFont="1" applyFill="1" applyBorder="1" applyAlignment="1">
      <alignment horizontal="center" vertical="center"/>
    </xf>
    <xf numFmtId="2" fontId="27" fillId="0" borderId="51" xfId="0" applyNumberFormat="1" applyFont="1" applyBorder="1" applyAlignment="1">
      <alignment horizontal="center" vertical="center" wrapText="1"/>
    </xf>
    <xf numFmtId="2" fontId="22" fillId="8" borderId="27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26" fillId="17" borderId="21" xfId="0" applyFont="1" applyFill="1" applyBorder="1" applyAlignment="1">
      <alignment horizontal="center" vertical="center"/>
    </xf>
    <xf numFmtId="165" fontId="26" fillId="17" borderId="21" xfId="0" applyNumberFormat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 wrapText="1"/>
    </xf>
    <xf numFmtId="2" fontId="26" fillId="8" borderId="62" xfId="0" applyNumberFormat="1" applyFont="1" applyFill="1" applyBorder="1" applyAlignment="1">
      <alignment horizontal="center" vertical="center"/>
    </xf>
    <xf numFmtId="0" fontId="26" fillId="8" borderId="57" xfId="0" applyFont="1" applyFill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 wrapText="1"/>
    </xf>
    <xf numFmtId="2" fontId="27" fillId="0" borderId="41" xfId="0" applyNumberFormat="1" applyFont="1" applyBorder="1" applyAlignment="1">
      <alignment horizontal="center" vertical="center" wrapText="1"/>
    </xf>
    <xf numFmtId="2" fontId="26" fillId="8" borderId="26" xfId="0" applyNumberFormat="1" applyFont="1" applyFill="1" applyBorder="1" applyAlignment="1">
      <alignment horizontal="center" vertical="center"/>
    </xf>
    <xf numFmtId="2" fontId="26" fillId="8" borderId="28" xfId="0" applyNumberFormat="1" applyFont="1" applyFill="1" applyBorder="1" applyAlignment="1">
      <alignment horizontal="center" vertical="center"/>
    </xf>
    <xf numFmtId="2" fontId="22" fillId="8" borderId="34" xfId="0" applyNumberFormat="1" applyFont="1" applyFill="1" applyBorder="1" applyAlignment="1">
      <alignment horizontal="center" vertical="center"/>
    </xf>
    <xf numFmtId="165" fontId="22" fillId="8" borderId="24" xfId="0" applyNumberFormat="1" applyFont="1" applyFill="1" applyBorder="1" applyAlignment="1">
      <alignment horizontal="center" vertical="center"/>
    </xf>
    <xf numFmtId="2" fontId="27" fillId="0" borderId="39" xfId="0" applyNumberFormat="1" applyFont="1" applyBorder="1" applyAlignment="1">
      <alignment horizontal="center" vertical="center" wrapText="1"/>
    </xf>
    <xf numFmtId="0" fontId="26" fillId="8" borderId="44" xfId="0" applyFont="1" applyFill="1" applyBorder="1" applyAlignment="1">
      <alignment horizontal="center" vertical="center"/>
    </xf>
    <xf numFmtId="0" fontId="26" fillId="8" borderId="53" xfId="0" applyFont="1" applyFill="1" applyBorder="1" applyAlignment="1">
      <alignment horizontal="center" vertical="center"/>
    </xf>
    <xf numFmtId="164" fontId="10" fillId="11" borderId="29" xfId="0" applyNumberFormat="1" applyFont="1" applyFill="1" applyBorder="1" applyAlignment="1">
      <alignment horizontal="center" vertical="center" wrapText="1"/>
    </xf>
    <xf numFmtId="164" fontId="10" fillId="11" borderId="61" xfId="0" applyNumberFormat="1" applyFont="1" applyFill="1" applyBorder="1" applyAlignment="1">
      <alignment horizontal="center" vertical="center" wrapText="1"/>
    </xf>
    <xf numFmtId="164" fontId="10" fillId="11" borderId="32" xfId="0" applyNumberFormat="1" applyFont="1" applyFill="1" applyBorder="1" applyAlignment="1">
      <alignment horizontal="center" vertical="center" wrapText="1"/>
    </xf>
    <xf numFmtId="164" fontId="10" fillId="13" borderId="52" xfId="0" applyNumberFormat="1" applyFont="1" applyFill="1" applyBorder="1" applyAlignment="1">
      <alignment horizontal="center" vertical="center" wrapText="1"/>
    </xf>
    <xf numFmtId="0" fontId="28" fillId="18" borderId="33" xfId="0" applyFont="1" applyFill="1" applyBorder="1" applyAlignment="1">
      <alignment horizontal="center" vertical="center"/>
    </xf>
    <xf numFmtId="164" fontId="26" fillId="9" borderId="62" xfId="0" applyNumberFormat="1" applyFont="1" applyFill="1" applyBorder="1" applyAlignment="1">
      <alignment horizontal="center" vertical="center"/>
    </xf>
    <xf numFmtId="2" fontId="27" fillId="0" borderId="40" xfId="0" applyNumberFormat="1" applyFont="1" applyBorder="1" applyAlignment="1">
      <alignment horizontal="center" vertical="center" wrapText="1"/>
    </xf>
    <xf numFmtId="0" fontId="28" fillId="18" borderId="34" xfId="0" applyFont="1" applyFill="1" applyBorder="1" applyAlignment="1">
      <alignment horizontal="center" vertical="center"/>
    </xf>
    <xf numFmtId="164" fontId="28" fillId="18" borderId="21" xfId="0" applyNumberFormat="1" applyFont="1" applyFill="1" applyBorder="1" applyAlignment="1">
      <alignment horizontal="center" vertical="center"/>
    </xf>
    <xf numFmtId="165" fontId="28" fillId="18" borderId="22" xfId="0" applyNumberFormat="1" applyFont="1" applyFill="1" applyBorder="1" applyAlignment="1">
      <alignment horizontal="center" vertical="center"/>
    </xf>
    <xf numFmtId="165" fontId="28" fillId="9" borderId="49" xfId="0" applyNumberFormat="1" applyFont="1" applyFill="1" applyBorder="1" applyAlignment="1">
      <alignment horizontal="center" vertical="center"/>
    </xf>
    <xf numFmtId="165" fontId="28" fillId="9" borderId="36" xfId="0" applyNumberFormat="1" applyFont="1" applyFill="1" applyBorder="1" applyAlignment="1">
      <alignment horizontal="center" vertical="center"/>
    </xf>
    <xf numFmtId="165" fontId="28" fillId="9" borderId="38" xfId="0" applyNumberFormat="1" applyFont="1" applyFill="1" applyBorder="1" applyAlignment="1">
      <alignment horizontal="center" vertical="center"/>
    </xf>
    <xf numFmtId="165" fontId="26" fillId="17" borderId="69" xfId="0" applyNumberFormat="1" applyFont="1" applyFill="1" applyBorder="1" applyAlignment="1">
      <alignment horizontal="center" vertical="center"/>
    </xf>
    <xf numFmtId="165" fontId="26" fillId="17" borderId="35" xfId="0" applyNumberFormat="1" applyFont="1" applyFill="1" applyBorder="1" applyAlignment="1">
      <alignment horizontal="center" vertical="center"/>
    </xf>
    <xf numFmtId="165" fontId="26" fillId="17" borderId="46" xfId="0" applyNumberFormat="1" applyFont="1" applyFill="1" applyBorder="1" applyAlignment="1">
      <alignment horizontal="center" vertical="center"/>
    </xf>
    <xf numFmtId="165" fontId="26" fillId="17" borderId="37" xfId="0" applyNumberFormat="1" applyFont="1" applyFill="1" applyBorder="1" applyAlignment="1">
      <alignment horizontal="center" vertical="center"/>
    </xf>
    <xf numFmtId="165" fontId="26" fillId="17" borderId="74" xfId="0" applyNumberFormat="1" applyFont="1" applyFill="1" applyBorder="1" applyAlignment="1">
      <alignment horizontal="center" vertical="center"/>
    </xf>
    <xf numFmtId="165" fontId="26" fillId="17" borderId="45" xfId="0" applyNumberFormat="1" applyFont="1" applyFill="1" applyBorder="1" applyAlignment="1">
      <alignment horizontal="center" vertical="center"/>
    </xf>
    <xf numFmtId="165" fontId="26" fillId="17" borderId="47" xfId="0" applyNumberFormat="1" applyFont="1" applyFill="1" applyBorder="1" applyAlignment="1">
      <alignment horizontal="center" vertical="center"/>
    </xf>
    <xf numFmtId="166" fontId="27" fillId="0" borderId="16" xfId="0" applyNumberFormat="1" applyFont="1" applyBorder="1" applyAlignment="1">
      <alignment horizontal="center" vertical="center" wrapText="1"/>
    </xf>
    <xf numFmtId="166" fontId="27" fillId="0" borderId="17" xfId="0" applyNumberFormat="1" applyFont="1" applyBorder="1" applyAlignment="1">
      <alignment horizontal="center" vertical="center" wrapText="1"/>
    </xf>
    <xf numFmtId="166" fontId="27" fillId="0" borderId="21" xfId="0" applyNumberFormat="1" applyFont="1" applyBorder="1" applyAlignment="1">
      <alignment horizontal="center" vertical="center" wrapText="1"/>
    </xf>
    <xf numFmtId="166" fontId="27" fillId="0" borderId="57" xfId="0" applyNumberFormat="1" applyFont="1" applyBorder="1" applyAlignment="1">
      <alignment horizontal="center" vertical="center" wrapText="1"/>
    </xf>
    <xf numFmtId="166" fontId="27" fillId="0" borderId="33" xfId="0" applyNumberFormat="1" applyFont="1" applyBorder="1" applyAlignment="1">
      <alignment horizontal="center" vertical="center" wrapText="1"/>
    </xf>
    <xf numFmtId="165" fontId="26" fillId="17" borderId="71" xfId="0" applyNumberFormat="1" applyFont="1" applyFill="1" applyBorder="1" applyAlignment="1">
      <alignment horizontal="center" vertical="center"/>
    </xf>
    <xf numFmtId="165" fontId="26" fillId="17" borderId="0" xfId="0" applyNumberFormat="1" applyFont="1" applyFill="1" applyAlignment="1">
      <alignment horizontal="center" vertical="center"/>
    </xf>
    <xf numFmtId="2" fontId="27" fillId="0" borderId="5" xfId="0" applyNumberFormat="1" applyFont="1" applyBorder="1" applyAlignment="1">
      <alignment horizontal="center" vertical="center" wrapText="1"/>
    </xf>
    <xf numFmtId="165" fontId="22" fillId="8" borderId="37" xfId="0" applyNumberFormat="1" applyFont="1" applyFill="1" applyBorder="1" applyAlignment="1">
      <alignment horizontal="center" vertical="center"/>
    </xf>
    <xf numFmtId="165" fontId="26" fillId="14" borderId="19" xfId="0" applyNumberFormat="1" applyFont="1" applyFill="1" applyBorder="1" applyAlignment="1">
      <alignment horizontal="center" vertical="center"/>
    </xf>
    <xf numFmtId="165" fontId="26" fillId="14" borderId="22" xfId="0" applyNumberFormat="1" applyFont="1" applyFill="1" applyBorder="1" applyAlignment="1">
      <alignment horizontal="center" vertical="center"/>
    </xf>
    <xf numFmtId="0" fontId="25" fillId="16" borderId="2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6" fillId="16" borderId="14" xfId="0" applyFont="1" applyFill="1" applyBorder="1" applyAlignment="1">
      <alignment horizontal="center" vertical="center"/>
    </xf>
    <xf numFmtId="0" fontId="7" fillId="16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9" fillId="0" borderId="11" xfId="2" applyNumberFormat="1" applyFont="1" applyFill="1" applyBorder="1" applyAlignment="1" applyProtection="1">
      <alignment horizontal="center"/>
      <protection locked="0"/>
    </xf>
    <xf numFmtId="0" fontId="9" fillId="0" borderId="12" xfId="2" applyNumberFormat="1" applyFont="1" applyFill="1" applyBorder="1" applyAlignment="1" applyProtection="1">
      <alignment horizontal="center"/>
      <protection locked="0"/>
    </xf>
    <xf numFmtId="0" fontId="9" fillId="0" borderId="6" xfId="2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5" fillId="16" borderId="11" xfId="0" applyFont="1" applyFill="1" applyBorder="1" applyAlignment="1">
      <alignment horizontal="center" vertical="center" wrapText="1"/>
    </xf>
    <xf numFmtId="0" fontId="25" fillId="16" borderId="12" xfId="0" applyFont="1" applyFill="1" applyBorder="1" applyAlignment="1">
      <alignment horizontal="center" vertical="center" wrapText="1"/>
    </xf>
    <xf numFmtId="0" fontId="25" fillId="16" borderId="6" xfId="0" applyFont="1" applyFill="1" applyBorder="1" applyAlignment="1">
      <alignment horizontal="center" vertical="center" wrapText="1"/>
    </xf>
    <xf numFmtId="0" fontId="11" fillId="4" borderId="7" xfId="2" applyFont="1" applyBorder="1" applyAlignment="1">
      <alignment horizontal="center"/>
    </xf>
    <xf numFmtId="0" fontId="16" fillId="3" borderId="1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9" fillId="12" borderId="14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1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3" fillId="10" borderId="4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19" fillId="10" borderId="14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0" fontId="7" fillId="12" borderId="10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6" fillId="6" borderId="13" xfId="4" applyFont="1" applyBorder="1" applyAlignment="1">
      <alignment horizontal="center"/>
    </xf>
    <xf numFmtId="0" fontId="6" fillId="6" borderId="15" xfId="4" applyFont="1" applyBorder="1" applyAlignment="1">
      <alignment horizontal="center"/>
    </xf>
    <xf numFmtId="0" fontId="6" fillId="6" borderId="14" xfId="4" applyFont="1" applyBorder="1" applyAlignment="1">
      <alignment horizontal="center"/>
    </xf>
    <xf numFmtId="0" fontId="25" fillId="16" borderId="11" xfId="0" applyFont="1" applyFill="1" applyBorder="1" applyAlignment="1">
      <alignment horizontal="center" vertical="center"/>
    </xf>
    <xf numFmtId="0" fontId="25" fillId="16" borderId="12" xfId="0" applyFont="1" applyFill="1" applyBorder="1" applyAlignment="1">
      <alignment horizontal="center" vertical="center"/>
    </xf>
    <xf numFmtId="0" fontId="25" fillId="16" borderId="7" xfId="0" applyFont="1" applyFill="1" applyBorder="1" applyAlignment="1">
      <alignment horizontal="center" vertical="center"/>
    </xf>
    <xf numFmtId="0" fontId="25" fillId="16" borderId="6" xfId="0" applyFont="1" applyFill="1" applyBorder="1" applyAlignment="1">
      <alignment horizontal="center" vertical="center"/>
    </xf>
    <xf numFmtId="0" fontId="6" fillId="16" borderId="11" xfId="2" applyFont="1" applyFill="1" applyBorder="1" applyAlignment="1">
      <alignment horizontal="center" vertical="center"/>
    </xf>
    <xf numFmtId="0" fontId="6" fillId="16" borderId="12" xfId="2" applyFont="1" applyFill="1" applyBorder="1" applyAlignment="1">
      <alignment horizontal="center" vertical="center"/>
    </xf>
    <xf numFmtId="0" fontId="6" fillId="16" borderId="6" xfId="2" applyFont="1" applyFill="1" applyBorder="1" applyAlignment="1">
      <alignment horizontal="center" vertical="center"/>
    </xf>
    <xf numFmtId="0" fontId="6" fillId="17" borderId="11" xfId="3" applyFont="1" applyFill="1" applyBorder="1" applyAlignment="1">
      <alignment horizontal="center" vertical="center"/>
    </xf>
    <xf numFmtId="0" fontId="6" fillId="17" borderId="12" xfId="3" applyFont="1" applyFill="1" applyBorder="1" applyAlignment="1">
      <alignment horizontal="center" vertical="center"/>
    </xf>
    <xf numFmtId="0" fontId="6" fillId="17" borderId="6" xfId="3" applyFont="1" applyFill="1" applyBorder="1" applyAlignment="1">
      <alignment horizontal="center" vertical="center"/>
    </xf>
    <xf numFmtId="0" fontId="22" fillId="0" borderId="11" xfId="3" applyFont="1" applyFill="1" applyBorder="1" applyAlignment="1">
      <alignment horizontal="center"/>
    </xf>
    <xf numFmtId="0" fontId="22" fillId="0" borderId="12" xfId="3" applyFont="1" applyFill="1" applyBorder="1" applyAlignment="1">
      <alignment horizontal="center"/>
    </xf>
    <xf numFmtId="0" fontId="22" fillId="0" borderId="6" xfId="3" applyFont="1" applyFill="1" applyBorder="1" applyAlignment="1">
      <alignment horizontal="center"/>
    </xf>
    <xf numFmtId="0" fontId="7" fillId="0" borderId="11" xfId="3" applyFont="1" applyFill="1" applyBorder="1" applyAlignment="1" applyProtection="1">
      <alignment horizontal="center"/>
      <protection locked="0"/>
    </xf>
    <xf numFmtId="0" fontId="7" fillId="0" borderId="6" xfId="3" applyFont="1" applyFill="1" applyBorder="1" applyAlignment="1" applyProtection="1">
      <alignment horizontal="center"/>
      <protection locked="0"/>
    </xf>
    <xf numFmtId="1" fontId="25" fillId="16" borderId="11" xfId="0" applyNumberFormat="1" applyFont="1" applyFill="1" applyBorder="1" applyAlignment="1">
      <alignment horizontal="center" vertical="center"/>
    </xf>
    <xf numFmtId="1" fontId="25" fillId="16" borderId="12" xfId="0" applyNumberFormat="1" applyFont="1" applyFill="1" applyBorder="1" applyAlignment="1">
      <alignment horizontal="center" vertical="center"/>
    </xf>
    <xf numFmtId="1" fontId="25" fillId="16" borderId="14" xfId="0" applyNumberFormat="1" applyFont="1" applyFill="1" applyBorder="1" applyAlignment="1">
      <alignment horizontal="center" vertical="center"/>
    </xf>
    <xf numFmtId="1" fontId="25" fillId="16" borderId="6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2" fillId="0" borderId="11" xfId="4" applyFont="1" applyFill="1" applyBorder="1" applyAlignment="1">
      <alignment horizontal="center"/>
    </xf>
    <xf numFmtId="0" fontId="22" fillId="0" borderId="6" xfId="4" applyFont="1" applyFill="1" applyBorder="1" applyAlignment="1">
      <alignment horizontal="center"/>
    </xf>
    <xf numFmtId="0" fontId="7" fillId="0" borderId="11" xfId="4" applyFont="1" applyFill="1" applyBorder="1" applyAlignment="1" applyProtection="1">
      <alignment horizontal="center"/>
      <protection locked="0"/>
    </xf>
    <xf numFmtId="0" fontId="7" fillId="0" borderId="6" xfId="4" applyFont="1" applyFill="1" applyBorder="1" applyAlignment="1" applyProtection="1">
      <alignment horizontal="center"/>
      <protection locked="0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166" fontId="27" fillId="0" borderId="31" xfId="0" applyNumberFormat="1" applyFont="1" applyBorder="1" applyAlignment="1">
      <alignment horizontal="center" vertical="center" wrapText="1"/>
    </xf>
    <xf numFmtId="166" fontId="27" fillId="0" borderId="32" xfId="0" applyNumberFormat="1" applyFont="1" applyBorder="1" applyAlignment="1">
      <alignment horizontal="center" vertical="center" wrapText="1"/>
    </xf>
    <xf numFmtId="166" fontId="27" fillId="0" borderId="63" xfId="0" applyNumberFormat="1" applyFont="1" applyBorder="1" applyAlignment="1">
      <alignment horizontal="center" vertical="center" wrapText="1"/>
    </xf>
  </cellXfs>
  <cellStyles count="11">
    <cellStyle name="40% - Accent1" xfId="3" builtinId="31"/>
    <cellStyle name="40% - Accent3" xfId="4" builtinId="39"/>
    <cellStyle name="40% - Accent5" xfId="2" builtinId="47"/>
    <cellStyle name="40% - Accent6" xfId="5" builtinId="51"/>
    <cellStyle name="Explanatory Text" xfId="1" builtinId="53"/>
    <cellStyle name="Normal" xfId="0" builtinId="0"/>
    <cellStyle name="Normal 2" xfId="8" xr:uid="{4635EA08-B5FB-4024-8B53-DDFDC668F786}"/>
    <cellStyle name="Normal 2 3" xfId="6" xr:uid="{878AAFF0-4190-427A-A9FC-8BCCF9CDEBF9}"/>
    <cellStyle name="Normal 3" xfId="9" xr:uid="{46E87B28-B80F-413B-B5D8-6D289939DD3F}"/>
    <cellStyle name="Normal 4" xfId="7" xr:uid="{66E387DD-C3E8-40EF-9DA3-D6AD4E4B6444}"/>
    <cellStyle name="Normal 5" xfId="10" xr:uid="{C4D354A9-B98C-4F78-8982-699A58F9F861}"/>
  </cellStyles>
  <dxfs count="0"/>
  <tableStyles count="0" defaultTableStyle="TableStyleMedium9" defaultPivotStyle="PivotStyleLight16"/>
  <colors>
    <mruColors>
      <color rgb="FFB1A0C7"/>
      <color rgb="FF9781B5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6350</xdr:colOff>
      <xdr:row>2</xdr:row>
      <xdr:rowOff>12700</xdr:rowOff>
    </xdr:from>
    <xdr:ext cx="2825750" cy="455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sSup>
                          <m:sSup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1F2F9C4-2426-4EE2-9E42-56CADA934683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𝜇〗_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  1/(𝑎+𝑏𝐻^𝑐 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6350</xdr:colOff>
      <xdr:row>2</xdr:row>
      <xdr:rowOff>12700</xdr:rowOff>
    </xdr:from>
    <xdr:ext cx="2825750" cy="455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sSup>
                          <m:sSup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F2F4D4FF-6D9A-438C-8089-B78D9010BA47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𝜇〗_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  1/(𝑎+𝑏𝐻^𝑐 )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</xdr:col>
      <xdr:colOff>74704</xdr:colOff>
      <xdr:row>1</xdr:row>
      <xdr:rowOff>3614</xdr:rowOff>
    </xdr:from>
    <xdr:to>
      <xdr:col>2</xdr:col>
      <xdr:colOff>484909</xdr:colOff>
      <xdr:row>5</xdr:row>
      <xdr:rowOff>209867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304" y="194114"/>
          <a:ext cx="1985005" cy="1238128"/>
        </a:xfrm>
        <a:prstGeom prst="rect">
          <a:avLst/>
        </a:prstGeom>
      </xdr:spPr>
    </xdr:pic>
    <xdr:clientData/>
  </xdr:twoCellAnchor>
  <xdr:oneCellAnchor>
    <xdr:from>
      <xdr:col>19</xdr:col>
      <xdr:colOff>334565</xdr:colOff>
      <xdr:row>1</xdr:row>
      <xdr:rowOff>319774</xdr:rowOff>
    </xdr:from>
    <xdr:ext cx="2082403" cy="5226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2272565" y="510274"/>
              <a:ext cx="2082403" cy="522684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n-U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𝑏𝐻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  <m:sSup>
                                  <m:sSupPr>
                                    <m:ctrlP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𝑑𝐻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  <m:sSup>
                                  <m:sSupPr>
                                    <m:ctrlP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5F21604-BAC4-4597-BD04-8E3C6EB9F598}"/>
                </a:ext>
              </a:extLst>
            </xdr:cNvPr>
            <xdr:cNvSpPr txBox="1"/>
          </xdr:nvSpPr>
          <xdr:spPr>
            <a:xfrm>
              <a:off x="12272565" y="510274"/>
              <a:ext cx="2082403" cy="522684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𝐵=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[(𝑎+𝑏𝐻+𝑐𝐻^2)/(1+𝑑𝐻+𝑒𝐻^2 )]^</a:t>
              </a:r>
              <a:r>
                <a:rPr lang="en-US" sz="1400" b="0" i="0">
                  <a:latin typeface="Cambria Math" panose="02040503050406030204" pitchFamily="18" charset="0"/>
                </a:rPr>
                <a:t>𝑥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16</xdr:col>
      <xdr:colOff>110565</xdr:colOff>
      <xdr:row>0</xdr:row>
      <xdr:rowOff>125505</xdr:rowOff>
    </xdr:from>
    <xdr:to>
      <xdr:col>17</xdr:col>
      <xdr:colOff>762000</xdr:colOff>
      <xdr:row>6</xdr:row>
      <xdr:rowOff>37233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1465" y="125505"/>
          <a:ext cx="2226235" cy="1337303"/>
        </a:xfrm>
        <a:prstGeom prst="rect">
          <a:avLst/>
        </a:prstGeom>
      </xdr:spPr>
    </xdr:pic>
    <xdr:clientData/>
  </xdr:twoCellAnchor>
  <xdr:oneCellAnchor>
    <xdr:from>
      <xdr:col>11</xdr:col>
      <xdr:colOff>47628</xdr:colOff>
      <xdr:row>1</xdr:row>
      <xdr:rowOff>433917</xdr:rowOff>
    </xdr:from>
    <xdr:ext cx="1726404" cy="511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3067053" y="633942"/>
              <a:ext cx="1726404" cy="511969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</m:t>
                        </m:r>
                      </m:sub>
                    </m:sSub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sSup>
                      <m:sSupPr>
                        <m:ctrlP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e>
                      <m:sup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</m:t>
                        </m:r>
                      </m:sup>
                    </m:sSup>
                    <m:sSup>
                      <m:sSupPr>
                        <m:ctrlP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e>
                      <m:sup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p>
                    </m:sSup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1130B0A0-FAFC-42C9-85C7-EE081D5F3147}"/>
                </a:ext>
              </a:extLst>
            </xdr:cNvPr>
            <xdr:cNvSpPr txBox="1"/>
          </xdr:nvSpPr>
          <xdr:spPr>
            <a:xfrm>
              <a:off x="3067053" y="633942"/>
              <a:ext cx="1726404" cy="511969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𝑃_𝐿=</a:t>
              </a:r>
              <a:r>
                <a:rPr lang="en-US" sz="16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𝑎𝐵^𝑏 𝑓^𝑐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29</xdr:col>
      <xdr:colOff>9072</xdr:colOff>
      <xdr:row>1</xdr:row>
      <xdr:rowOff>501197</xdr:rowOff>
    </xdr:from>
    <xdr:ext cx="2812143" cy="4694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B14B1E11-5FAD-4103-A4C4-2AEB5F85F5CF}"/>
                </a:ext>
              </a:extLst>
            </xdr:cNvPr>
            <xdr:cNvSpPr txBox="1"/>
          </xdr:nvSpPr>
          <xdr:spPr>
            <a:xfrm>
              <a:off x="3596822" y="691697"/>
              <a:ext cx="2812143" cy="469446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num>
                      <m:den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den>
                    </m:f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𝑏𝑓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𝑐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𝑑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𝑒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4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B14B1E11-5FAD-4103-A4C4-2AEB5F85F5CF}"/>
                </a:ext>
              </a:extLst>
            </xdr:cNvPr>
            <xdr:cNvSpPr txBox="1"/>
          </xdr:nvSpPr>
          <xdr:spPr>
            <a:xfrm>
              <a:off x="3596822" y="691697"/>
              <a:ext cx="2812143" cy="469446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∆𝜇/𝜇_</a:t>
              </a:r>
              <a:r>
                <a:rPr lang="en-US" sz="1400" b="0" i="0">
                  <a:latin typeface="Cambria Math" panose="02040503050406030204" pitchFamily="18" charset="0"/>
                </a:rPr>
                <a:t>𝑖 =𝑎+𝑏𝑓+𝑐𝑓^2+𝑑𝑓^3+𝑒𝑓^4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39</xdr:col>
      <xdr:colOff>4530</xdr:colOff>
      <xdr:row>1</xdr:row>
      <xdr:rowOff>437202</xdr:rowOff>
    </xdr:from>
    <xdr:ext cx="2809878" cy="5057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10BF1C77-CE6D-4CB5-A33C-6E8B64939A3F}"/>
                </a:ext>
              </a:extLst>
            </xdr:cNvPr>
            <xdr:cNvSpPr txBox="1"/>
          </xdr:nvSpPr>
          <xdr:spPr>
            <a:xfrm>
              <a:off x="12856930" y="627702"/>
              <a:ext cx="2809878" cy="505731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num>
                      <m:den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den>
                    </m:f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𝑏𝑇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𝑐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𝑑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𝑒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4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10BF1C77-CE6D-4CB5-A33C-6E8B64939A3F}"/>
                </a:ext>
              </a:extLst>
            </xdr:cNvPr>
            <xdr:cNvSpPr txBox="1"/>
          </xdr:nvSpPr>
          <xdr:spPr>
            <a:xfrm>
              <a:off x="12856930" y="627702"/>
              <a:ext cx="2809878" cy="505731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∆𝜇/𝜇_</a:t>
              </a:r>
              <a:r>
                <a:rPr lang="en-US" sz="1400" b="0" i="0">
                  <a:latin typeface="Cambria Math" panose="02040503050406030204" pitchFamily="18" charset="0"/>
                </a:rPr>
                <a:t>𝑖 =𝑎+𝑏𝑇+𝑐𝑇^2+𝑑𝑇^3+𝑒𝑇^4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6350</xdr:colOff>
      <xdr:row>2</xdr:row>
      <xdr:rowOff>12700</xdr:rowOff>
    </xdr:from>
    <xdr:ext cx="2825750" cy="455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E514EC3-DFA7-46AE-B0A4-E1801E2EC6F1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sSup>
                          <m:sSup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E514EC3-DFA7-46AE-B0A4-E1801E2EC6F1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𝜇〗_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  1/(𝑎+𝑏𝐻^𝑐 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6350</xdr:colOff>
      <xdr:row>2</xdr:row>
      <xdr:rowOff>12700</xdr:rowOff>
    </xdr:from>
    <xdr:ext cx="2825750" cy="455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B4430A9-35B7-4CCF-BD76-C08F96E26CAE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sSup>
                          <m:sSup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B4430A9-35B7-4CCF-BD76-C08F96E26CAE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𝜇〗_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  1/(𝑎+𝑏𝐻^𝑐 )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</xdr:col>
      <xdr:colOff>74704</xdr:colOff>
      <xdr:row>1</xdr:row>
      <xdr:rowOff>3614</xdr:rowOff>
    </xdr:from>
    <xdr:to>
      <xdr:col>2</xdr:col>
      <xdr:colOff>484909</xdr:colOff>
      <xdr:row>5</xdr:row>
      <xdr:rowOff>200342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E5D6056-70BD-4FAC-B519-5B654024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304" y="194114"/>
          <a:ext cx="1985005" cy="1238128"/>
        </a:xfrm>
        <a:prstGeom prst="rect">
          <a:avLst/>
        </a:prstGeom>
      </xdr:spPr>
    </xdr:pic>
    <xdr:clientData/>
  </xdr:twoCellAnchor>
  <xdr:oneCellAnchor>
    <xdr:from>
      <xdr:col>19</xdr:col>
      <xdr:colOff>334565</xdr:colOff>
      <xdr:row>1</xdr:row>
      <xdr:rowOff>319774</xdr:rowOff>
    </xdr:from>
    <xdr:ext cx="2082403" cy="5226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2503BD7-685E-4B47-922E-383E418F4EC9}"/>
                </a:ext>
              </a:extLst>
            </xdr:cNvPr>
            <xdr:cNvSpPr txBox="1"/>
          </xdr:nvSpPr>
          <xdr:spPr>
            <a:xfrm>
              <a:off x="12272565" y="510274"/>
              <a:ext cx="2082403" cy="522684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n-U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𝑏𝐻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  <m:sSup>
                                  <m:sSupPr>
                                    <m:ctrlP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𝑑𝐻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  <m:sSup>
                                  <m:sSupPr>
                                    <m:ctrlP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2503BD7-685E-4B47-922E-383E418F4EC9}"/>
                </a:ext>
              </a:extLst>
            </xdr:cNvPr>
            <xdr:cNvSpPr txBox="1"/>
          </xdr:nvSpPr>
          <xdr:spPr>
            <a:xfrm>
              <a:off x="12272565" y="510274"/>
              <a:ext cx="2082403" cy="522684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𝐵=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[(𝑎+𝑏𝐻+𝑐𝐻^2)/(1+𝑑𝐻+𝑒𝐻^2 )]^</a:t>
              </a:r>
              <a:r>
                <a:rPr lang="en-US" sz="1400" b="0" i="0">
                  <a:latin typeface="Cambria Math" panose="02040503050406030204" pitchFamily="18" charset="0"/>
                </a:rPr>
                <a:t>𝑥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16</xdr:col>
      <xdr:colOff>110565</xdr:colOff>
      <xdr:row>0</xdr:row>
      <xdr:rowOff>125505</xdr:rowOff>
    </xdr:from>
    <xdr:to>
      <xdr:col>17</xdr:col>
      <xdr:colOff>762000</xdr:colOff>
      <xdr:row>6</xdr:row>
      <xdr:rowOff>37233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02A6FD9-4D44-420A-8C56-AC435AC8B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1465" y="125505"/>
          <a:ext cx="2226235" cy="1337303"/>
        </a:xfrm>
        <a:prstGeom prst="rect">
          <a:avLst/>
        </a:prstGeom>
      </xdr:spPr>
    </xdr:pic>
    <xdr:clientData/>
  </xdr:twoCellAnchor>
  <xdr:oneCellAnchor>
    <xdr:from>
      <xdr:col>11</xdr:col>
      <xdr:colOff>47628</xdr:colOff>
      <xdr:row>1</xdr:row>
      <xdr:rowOff>433917</xdr:rowOff>
    </xdr:from>
    <xdr:ext cx="1726404" cy="511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F6D06E0-050A-49E8-842E-781D367B05F7}"/>
                </a:ext>
              </a:extLst>
            </xdr:cNvPr>
            <xdr:cNvSpPr txBox="1"/>
          </xdr:nvSpPr>
          <xdr:spPr>
            <a:xfrm>
              <a:off x="3178178" y="624417"/>
              <a:ext cx="1726404" cy="511969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</m:t>
                        </m:r>
                      </m:sub>
                    </m:sSub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sSup>
                      <m:sSupPr>
                        <m:ctrlP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e>
                      <m:sup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</m:t>
                        </m:r>
                      </m:sup>
                    </m:sSup>
                    <m:sSup>
                      <m:sSupPr>
                        <m:ctrlP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e>
                      <m:sup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p>
                    </m:sSup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F6D06E0-050A-49E8-842E-781D367B05F7}"/>
                </a:ext>
              </a:extLst>
            </xdr:cNvPr>
            <xdr:cNvSpPr txBox="1"/>
          </xdr:nvSpPr>
          <xdr:spPr>
            <a:xfrm>
              <a:off x="3178178" y="624417"/>
              <a:ext cx="1726404" cy="511969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𝑃_𝐿=</a:t>
              </a:r>
              <a:r>
                <a:rPr lang="en-US" sz="16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𝑎𝐵^𝑏 𝑓^𝑐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3</xdr:col>
      <xdr:colOff>6350</xdr:colOff>
      <xdr:row>2</xdr:row>
      <xdr:rowOff>12700</xdr:rowOff>
    </xdr:from>
    <xdr:ext cx="2825750" cy="455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E6DCC620-8114-4273-99AD-231298F9B629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sSup>
                          <m:sSup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E6DCC620-8114-4273-99AD-231298F9B629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𝜇〗_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  1/(𝑎+𝑏𝐻^𝑐 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6350</xdr:colOff>
      <xdr:row>2</xdr:row>
      <xdr:rowOff>12700</xdr:rowOff>
    </xdr:from>
    <xdr:ext cx="2825750" cy="455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8F5F549-F1CC-4A9A-8A31-290B348E042C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sSup>
                          <m:sSup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8F5F549-F1CC-4A9A-8A31-290B348E042C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𝜇〗_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  1/(𝑎+𝑏𝐻^𝑐 )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</xdr:col>
      <xdr:colOff>74704</xdr:colOff>
      <xdr:row>1</xdr:row>
      <xdr:rowOff>3614</xdr:rowOff>
    </xdr:from>
    <xdr:to>
      <xdr:col>2</xdr:col>
      <xdr:colOff>484909</xdr:colOff>
      <xdr:row>5</xdr:row>
      <xdr:rowOff>200342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C62E033-839D-4B24-98E8-C9A50395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304" y="194114"/>
          <a:ext cx="1985005" cy="1238128"/>
        </a:xfrm>
        <a:prstGeom prst="rect">
          <a:avLst/>
        </a:prstGeom>
      </xdr:spPr>
    </xdr:pic>
    <xdr:clientData/>
  </xdr:twoCellAnchor>
  <xdr:oneCellAnchor>
    <xdr:from>
      <xdr:col>19</xdr:col>
      <xdr:colOff>334565</xdr:colOff>
      <xdr:row>1</xdr:row>
      <xdr:rowOff>319774</xdr:rowOff>
    </xdr:from>
    <xdr:ext cx="2082403" cy="5226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042E4487-A820-4B42-B4AF-34B05DEE2CC9}"/>
                </a:ext>
              </a:extLst>
            </xdr:cNvPr>
            <xdr:cNvSpPr txBox="1"/>
          </xdr:nvSpPr>
          <xdr:spPr>
            <a:xfrm>
              <a:off x="12272565" y="510274"/>
              <a:ext cx="2082403" cy="522684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n-U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𝑏𝐻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  <m:sSup>
                                  <m:sSupPr>
                                    <m:ctrlP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𝑑𝐻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  <m:sSup>
                                  <m:sSupPr>
                                    <m:ctrlP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042E4487-A820-4B42-B4AF-34B05DEE2CC9}"/>
                </a:ext>
              </a:extLst>
            </xdr:cNvPr>
            <xdr:cNvSpPr txBox="1"/>
          </xdr:nvSpPr>
          <xdr:spPr>
            <a:xfrm>
              <a:off x="12272565" y="510274"/>
              <a:ext cx="2082403" cy="522684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𝐵=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[(𝑎+𝑏𝐻+𝑐𝐻^2)/(1+𝑑𝐻+𝑒𝐻^2 )]^</a:t>
              </a:r>
              <a:r>
                <a:rPr lang="en-US" sz="1400" b="0" i="0">
                  <a:latin typeface="Cambria Math" panose="02040503050406030204" pitchFamily="18" charset="0"/>
                </a:rPr>
                <a:t>𝑥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16</xdr:col>
      <xdr:colOff>110565</xdr:colOff>
      <xdr:row>0</xdr:row>
      <xdr:rowOff>125505</xdr:rowOff>
    </xdr:from>
    <xdr:to>
      <xdr:col>17</xdr:col>
      <xdr:colOff>762000</xdr:colOff>
      <xdr:row>6</xdr:row>
      <xdr:rowOff>37233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85B82B1-4241-4751-800A-18B4A8AF0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1465" y="125505"/>
          <a:ext cx="2226235" cy="1337303"/>
        </a:xfrm>
        <a:prstGeom prst="rect">
          <a:avLst/>
        </a:prstGeom>
      </xdr:spPr>
    </xdr:pic>
    <xdr:clientData/>
  </xdr:twoCellAnchor>
  <xdr:oneCellAnchor>
    <xdr:from>
      <xdr:col>11</xdr:col>
      <xdr:colOff>47628</xdr:colOff>
      <xdr:row>1</xdr:row>
      <xdr:rowOff>433917</xdr:rowOff>
    </xdr:from>
    <xdr:ext cx="1726404" cy="511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FFAEC96D-173A-48CC-A1F5-0BBF878D53EF}"/>
                </a:ext>
              </a:extLst>
            </xdr:cNvPr>
            <xdr:cNvSpPr txBox="1"/>
          </xdr:nvSpPr>
          <xdr:spPr>
            <a:xfrm>
              <a:off x="3178178" y="624417"/>
              <a:ext cx="1726404" cy="511969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</m:t>
                        </m:r>
                      </m:sub>
                    </m:sSub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sSup>
                      <m:sSupPr>
                        <m:ctrlP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e>
                      <m:sup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</m:t>
                        </m:r>
                      </m:sup>
                    </m:sSup>
                    <m:sSup>
                      <m:sSupPr>
                        <m:ctrlP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e>
                      <m:sup>
                        <m:r>
                          <a:rPr lang="en-US" sz="16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p>
                    </m:sSup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FFAEC96D-173A-48CC-A1F5-0BBF878D53EF}"/>
                </a:ext>
              </a:extLst>
            </xdr:cNvPr>
            <xdr:cNvSpPr txBox="1"/>
          </xdr:nvSpPr>
          <xdr:spPr>
            <a:xfrm>
              <a:off x="3178178" y="624417"/>
              <a:ext cx="1726404" cy="511969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𝑃_𝐿=</a:t>
              </a:r>
              <a:r>
                <a:rPr lang="en-US" sz="16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𝑎𝐵^𝑏 𝑓^𝑐</a:t>
              </a:r>
              <a:endParaRPr lang="en-US" sz="1600"/>
            </a:p>
          </xdr:txBody>
        </xdr:sp>
      </mc:Fallback>
    </mc:AlternateContent>
    <xdr:clientData/>
  </xdr:oneCellAnchor>
  <xdr:twoCellAnchor editAs="oneCell">
    <xdr:from>
      <xdr:col>9</xdr:col>
      <xdr:colOff>26637</xdr:colOff>
      <xdr:row>0</xdr:row>
      <xdr:rowOff>106083</xdr:rowOff>
    </xdr:from>
    <xdr:to>
      <xdr:col>10</xdr:col>
      <xdr:colOff>305290</xdr:colOff>
      <xdr:row>5</xdr:row>
      <xdr:rowOff>66171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ABF93C2-8B13-438B-84C7-CD3E4514F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4073" y="106083"/>
          <a:ext cx="1850766" cy="1153644"/>
        </a:xfrm>
        <a:prstGeom prst="rect">
          <a:avLst/>
        </a:prstGeom>
      </xdr:spPr>
    </xdr:pic>
    <xdr:clientData/>
  </xdr:twoCellAnchor>
  <xdr:oneCellAnchor>
    <xdr:from>
      <xdr:col>29</xdr:col>
      <xdr:colOff>9072</xdr:colOff>
      <xdr:row>1</xdr:row>
      <xdr:rowOff>501197</xdr:rowOff>
    </xdr:from>
    <xdr:ext cx="2812143" cy="4694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5F17692-1D95-4A0F-93A8-6CF4D9A8BBC9}"/>
                </a:ext>
              </a:extLst>
            </xdr:cNvPr>
            <xdr:cNvSpPr txBox="1"/>
          </xdr:nvSpPr>
          <xdr:spPr>
            <a:xfrm>
              <a:off x="3596822" y="691697"/>
              <a:ext cx="2812143" cy="469446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num>
                      <m:den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den>
                    </m:f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𝑏𝑓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𝑐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𝑑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𝑒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4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5F17692-1D95-4A0F-93A8-6CF4D9A8BBC9}"/>
                </a:ext>
              </a:extLst>
            </xdr:cNvPr>
            <xdr:cNvSpPr txBox="1"/>
          </xdr:nvSpPr>
          <xdr:spPr>
            <a:xfrm>
              <a:off x="3596822" y="691697"/>
              <a:ext cx="2812143" cy="469446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∆𝜇/𝜇_</a:t>
              </a:r>
              <a:r>
                <a:rPr lang="en-US" sz="1400" b="0" i="0">
                  <a:latin typeface="Cambria Math" panose="02040503050406030204" pitchFamily="18" charset="0"/>
                </a:rPr>
                <a:t>𝑖 =𝑎+𝑏𝑓+𝑐𝑓^2+𝑑𝑓^3+𝑒𝑓^4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26</xdr:col>
      <xdr:colOff>47811</xdr:colOff>
      <xdr:row>0</xdr:row>
      <xdr:rowOff>100107</xdr:rowOff>
    </xdr:from>
    <xdr:to>
      <xdr:col>28</xdr:col>
      <xdr:colOff>458643</xdr:colOff>
      <xdr:row>6</xdr:row>
      <xdr:rowOff>199533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AB10DD-DAF4-40D5-BFD3-565A60538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11" y="100107"/>
          <a:ext cx="2446007" cy="1528176"/>
        </a:xfrm>
        <a:prstGeom prst="rect">
          <a:avLst/>
        </a:prstGeom>
      </xdr:spPr>
    </xdr:pic>
    <xdr:clientData/>
  </xdr:twoCellAnchor>
  <xdr:oneCellAnchor>
    <xdr:from>
      <xdr:col>39</xdr:col>
      <xdr:colOff>4530</xdr:colOff>
      <xdr:row>1</xdr:row>
      <xdr:rowOff>437202</xdr:rowOff>
    </xdr:from>
    <xdr:ext cx="2809878" cy="5057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DCF713F-2FC1-4B51-AA82-08A03DC0013A}"/>
                </a:ext>
              </a:extLst>
            </xdr:cNvPr>
            <xdr:cNvSpPr txBox="1"/>
          </xdr:nvSpPr>
          <xdr:spPr>
            <a:xfrm>
              <a:off x="12425130" y="627702"/>
              <a:ext cx="2809878" cy="505731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num>
                      <m:den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den>
                    </m:f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𝑏𝑇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𝑐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𝑑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𝑒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4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DCF713F-2FC1-4B51-AA82-08A03DC0013A}"/>
                </a:ext>
              </a:extLst>
            </xdr:cNvPr>
            <xdr:cNvSpPr txBox="1"/>
          </xdr:nvSpPr>
          <xdr:spPr>
            <a:xfrm>
              <a:off x="12425130" y="627702"/>
              <a:ext cx="2809878" cy="505731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∆𝜇/𝜇_</a:t>
              </a:r>
              <a:r>
                <a:rPr lang="en-US" sz="1400" b="0" i="0">
                  <a:latin typeface="Cambria Math" panose="02040503050406030204" pitchFamily="18" charset="0"/>
                </a:rPr>
                <a:t>𝑖 =𝑎+𝑏𝑇+𝑐𝑇^2+𝑑𝑇^3+𝑒𝑇^4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36</xdr:col>
      <xdr:colOff>82177</xdr:colOff>
      <xdr:row>0</xdr:row>
      <xdr:rowOff>112059</xdr:rowOff>
    </xdr:from>
    <xdr:to>
      <xdr:col>38</xdr:col>
      <xdr:colOff>475114</xdr:colOff>
      <xdr:row>6</xdr:row>
      <xdr:rowOff>200314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68D9F2-A918-4DC4-8AC5-CFEEF012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627" y="112059"/>
          <a:ext cx="2428112" cy="1517005"/>
        </a:xfrm>
        <a:prstGeom prst="rect">
          <a:avLst/>
        </a:prstGeom>
      </xdr:spPr>
    </xdr:pic>
    <xdr:clientData/>
  </xdr:twoCellAnchor>
  <xdr:oneCellAnchor>
    <xdr:from>
      <xdr:col>3</xdr:col>
      <xdr:colOff>6350</xdr:colOff>
      <xdr:row>2</xdr:row>
      <xdr:rowOff>12700</xdr:rowOff>
    </xdr:from>
    <xdr:ext cx="2825750" cy="455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76E5EE4-27DE-4F21-B722-9C175955D386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sSup>
                          <m:sSup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76E5EE4-27DE-4F21-B722-9C175955D386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𝜇〗_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  1/(𝑎+𝑏𝐻^𝑐 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6350</xdr:colOff>
      <xdr:row>2</xdr:row>
      <xdr:rowOff>12700</xdr:rowOff>
    </xdr:from>
    <xdr:ext cx="2825750" cy="455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AA95EE60-B2AE-41E8-B4C5-0AD1523514E5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en-US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sSup>
                          <m:sSup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AA95EE60-B2AE-41E8-B4C5-0AD1523514E5}"/>
                </a:ext>
              </a:extLst>
            </xdr:cNvPr>
            <xdr:cNvSpPr txBox="1"/>
          </xdr:nvSpPr>
          <xdr:spPr>
            <a:xfrm>
              <a:off x="3136900" y="533400"/>
              <a:ext cx="2825750" cy="45538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𝜇〗_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  1/(𝑎+𝑏𝐻^𝑐 )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</xdr:col>
      <xdr:colOff>74704</xdr:colOff>
      <xdr:row>1</xdr:row>
      <xdr:rowOff>3614</xdr:rowOff>
    </xdr:from>
    <xdr:to>
      <xdr:col>2</xdr:col>
      <xdr:colOff>484909</xdr:colOff>
      <xdr:row>5</xdr:row>
      <xdr:rowOff>200342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58E28AA-D923-41CF-8CD7-480CAA668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304" y="194114"/>
          <a:ext cx="1985005" cy="1238128"/>
        </a:xfrm>
        <a:prstGeom prst="rect">
          <a:avLst/>
        </a:prstGeom>
      </xdr:spPr>
    </xdr:pic>
    <xdr:clientData/>
  </xdr:twoCellAnchor>
  <xdr:oneCellAnchor>
    <xdr:from>
      <xdr:col>19</xdr:col>
      <xdr:colOff>334565</xdr:colOff>
      <xdr:row>1</xdr:row>
      <xdr:rowOff>319774</xdr:rowOff>
    </xdr:from>
    <xdr:ext cx="2082403" cy="5226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B17DE60-33FD-4E4E-9A1C-817661906FFE}"/>
                </a:ext>
              </a:extLst>
            </xdr:cNvPr>
            <xdr:cNvSpPr txBox="1"/>
          </xdr:nvSpPr>
          <xdr:spPr>
            <a:xfrm>
              <a:off x="12272565" y="510274"/>
              <a:ext cx="2082403" cy="522684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n-U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𝑏𝐻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  <m:sSup>
                                  <m:sSupPr>
                                    <m:ctrlP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𝑑𝐻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n-U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  <m:sSup>
                                  <m:sSupPr>
                                    <m:ctrlP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B17DE60-33FD-4E4E-9A1C-817661906FFE}"/>
                </a:ext>
              </a:extLst>
            </xdr:cNvPr>
            <xdr:cNvSpPr txBox="1"/>
          </xdr:nvSpPr>
          <xdr:spPr>
            <a:xfrm>
              <a:off x="12272565" y="510274"/>
              <a:ext cx="2082403" cy="522684"/>
            </a:xfrm>
            <a:prstGeom prst="rect">
              <a:avLst/>
            </a:prstGeom>
            <a:solidFill>
              <a:schemeClr val="bg1"/>
            </a:solidFill>
            <a:ln w="2540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no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𝐵=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[(𝑎+𝑏𝐻+𝑐𝐻^2)/(1+𝑑𝐻+𝑒𝐻^2 )]^</a:t>
              </a:r>
              <a:r>
                <a:rPr lang="en-US" sz="1400" b="0" i="0">
                  <a:latin typeface="Cambria Math" panose="02040503050406030204" pitchFamily="18" charset="0"/>
                </a:rPr>
                <a:t>𝑥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16</xdr:col>
      <xdr:colOff>110565</xdr:colOff>
      <xdr:row>0</xdr:row>
      <xdr:rowOff>125505</xdr:rowOff>
    </xdr:from>
    <xdr:to>
      <xdr:col>17</xdr:col>
      <xdr:colOff>762000</xdr:colOff>
      <xdr:row>6</xdr:row>
      <xdr:rowOff>37233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5207017-7149-49CA-ACF6-63478563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1465" y="125505"/>
          <a:ext cx="2226235" cy="1337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72"/>
  <sheetViews>
    <sheetView showGridLines="0" tabSelected="1" topLeftCell="A42" zoomScale="115" zoomScaleNormal="115" zoomScaleSheetLayoutView="75" workbookViewId="0">
      <selection activeCell="S45" sqref="S45:X45"/>
    </sheetView>
  </sheetViews>
  <sheetFormatPr defaultColWidth="8.7265625" defaultRowHeight="14.75" x14ac:dyDescent="0.75"/>
  <cols>
    <col min="1" max="1" width="2.40625" customWidth="1"/>
    <col min="2" max="2" width="22.54296875" customWidth="1"/>
    <col min="3" max="8" width="13.54296875" customWidth="1"/>
    <col min="9" max="9" width="2.6796875" customWidth="1"/>
    <col min="10" max="10" width="22.54296875" customWidth="1"/>
    <col min="11" max="15" width="13.54296875" customWidth="1"/>
    <col min="16" max="16" width="2.54296875" customWidth="1"/>
    <col min="17" max="17" width="22.54296875" customWidth="1"/>
    <col min="18" max="18" width="13.54296875" customWidth="1"/>
    <col min="19" max="25" width="13.54296875" style="60" customWidth="1"/>
    <col min="26" max="26" width="2.54296875" customWidth="1"/>
    <col min="27" max="27" width="15.54296875" customWidth="1"/>
    <col min="28" max="35" width="13.54296875" customWidth="1"/>
    <col min="36" max="36" width="2.54296875" customWidth="1"/>
    <col min="37" max="37" width="15.54296875" customWidth="1"/>
    <col min="38" max="45" width="13.54296875" customWidth="1"/>
  </cols>
  <sheetData>
    <row r="1" spans="2:45" ht="12" customHeight="1" thickBot="1" x14ac:dyDescent="0.9"/>
    <row r="2" spans="2:45" ht="26" x14ac:dyDescent="1">
      <c r="B2" s="434"/>
      <c r="C2" s="435"/>
      <c r="D2" s="710" t="s">
        <v>35</v>
      </c>
      <c r="E2" s="710"/>
      <c r="F2" s="710"/>
      <c r="G2" s="435"/>
      <c r="H2" s="436"/>
      <c r="J2" s="38"/>
      <c r="K2" s="725" t="s">
        <v>36</v>
      </c>
      <c r="L2" s="725"/>
      <c r="M2" s="725"/>
      <c r="N2" s="725"/>
      <c r="O2" s="39"/>
      <c r="Q2" s="40"/>
      <c r="R2" s="41"/>
      <c r="S2" s="61"/>
      <c r="T2" s="744" t="s">
        <v>38</v>
      </c>
      <c r="U2" s="744"/>
      <c r="V2" s="744"/>
      <c r="W2" s="62"/>
      <c r="X2" s="61"/>
      <c r="Y2" s="63"/>
      <c r="AA2" s="43"/>
      <c r="AB2" s="450"/>
      <c r="AC2" s="451"/>
      <c r="AD2" s="747" t="s">
        <v>39</v>
      </c>
      <c r="AE2" s="747"/>
      <c r="AF2" s="747"/>
      <c r="AG2" s="451"/>
      <c r="AH2" s="450"/>
      <c r="AI2" s="452"/>
      <c r="AK2" s="497"/>
      <c r="AL2" s="498"/>
      <c r="AM2" s="727" t="s">
        <v>40</v>
      </c>
      <c r="AN2" s="727"/>
      <c r="AO2" s="727"/>
      <c r="AP2" s="727"/>
      <c r="AQ2" s="727"/>
      <c r="AR2" s="498"/>
      <c r="AS2" s="499"/>
    </row>
    <row r="3" spans="2:45" s="28" customFormat="1" ht="18.5" x14ac:dyDescent="0.9">
      <c r="B3" s="437"/>
      <c r="C3" s="438"/>
      <c r="D3" s="711"/>
      <c r="E3" s="711"/>
      <c r="F3" s="711"/>
      <c r="G3" s="438"/>
      <c r="H3" s="391"/>
      <c r="I3"/>
      <c r="J3" s="6"/>
      <c r="K3" s="493"/>
      <c r="L3" s="493"/>
      <c r="M3" s="493"/>
      <c r="N3" s="493"/>
      <c r="O3" s="32"/>
      <c r="P3"/>
      <c r="Q3" s="22"/>
      <c r="R3" s="446"/>
      <c r="S3" s="447"/>
      <c r="T3" s="447"/>
      <c r="U3" s="447"/>
      <c r="V3" s="447"/>
      <c r="W3" s="447"/>
      <c r="X3" s="447"/>
      <c r="Y3" s="64"/>
      <c r="AA3" s="44"/>
      <c r="AB3" s="453"/>
      <c r="AC3" s="453"/>
      <c r="AD3" s="453"/>
      <c r="AE3" s="453"/>
      <c r="AF3" s="453"/>
      <c r="AG3" s="748"/>
      <c r="AH3" s="748"/>
      <c r="AI3" s="749"/>
      <c r="AJ3"/>
      <c r="AK3" s="500"/>
      <c r="AL3" s="501"/>
      <c r="AM3" s="501"/>
      <c r="AN3" s="501"/>
      <c r="AO3" s="501"/>
      <c r="AP3" s="501"/>
      <c r="AQ3" s="750"/>
      <c r="AR3" s="750"/>
      <c r="AS3" s="751"/>
    </row>
    <row r="4" spans="2:45" s="28" customFormat="1" ht="18.5" x14ac:dyDescent="0.9">
      <c r="B4" s="439"/>
      <c r="C4" s="438"/>
      <c r="D4" s="438"/>
      <c r="E4" s="438"/>
      <c r="F4" s="438"/>
      <c r="G4" s="438"/>
      <c r="H4" s="391"/>
      <c r="I4"/>
      <c r="J4" s="6"/>
      <c r="K4" s="493"/>
      <c r="L4" s="493"/>
      <c r="M4" s="493"/>
      <c r="N4" s="493"/>
      <c r="O4" s="32"/>
      <c r="P4"/>
      <c r="Q4" s="42"/>
      <c r="R4" s="446"/>
      <c r="S4" s="447"/>
      <c r="T4" s="447"/>
      <c r="U4" s="447"/>
      <c r="V4" s="447"/>
      <c r="W4" s="447"/>
      <c r="X4" s="447"/>
      <c r="Y4" s="64"/>
      <c r="AA4" s="44"/>
      <c r="AB4" s="453"/>
      <c r="AC4" s="453"/>
      <c r="AD4" s="453"/>
      <c r="AE4" s="453"/>
      <c r="AF4" s="453"/>
      <c r="AG4" s="453"/>
      <c r="AH4" s="453"/>
      <c r="AI4" s="23"/>
      <c r="AJ4"/>
      <c r="AK4" s="45"/>
      <c r="AL4" s="502"/>
      <c r="AM4" s="501"/>
      <c r="AN4" s="501"/>
      <c r="AO4" s="501"/>
      <c r="AP4" s="501"/>
      <c r="AQ4" s="501"/>
      <c r="AR4" s="501"/>
      <c r="AS4" s="27"/>
    </row>
    <row r="5" spans="2:45" ht="19.25" thickBot="1" x14ac:dyDescent="1.05">
      <c r="B5" s="535"/>
      <c r="C5" s="536"/>
      <c r="D5" s="724" t="s">
        <v>30</v>
      </c>
      <c r="E5" s="724"/>
      <c r="F5" s="724"/>
      <c r="G5" s="536"/>
      <c r="H5" s="537"/>
      <c r="J5" s="712" t="s">
        <v>31</v>
      </c>
      <c r="K5" s="713"/>
      <c r="L5" s="713"/>
      <c r="M5" s="713" t="s">
        <v>37</v>
      </c>
      <c r="N5" s="713"/>
      <c r="O5" s="714"/>
      <c r="Q5" s="42"/>
      <c r="R5" s="538"/>
      <c r="S5" s="538"/>
      <c r="T5" s="755" t="s">
        <v>32</v>
      </c>
      <c r="U5" s="755"/>
      <c r="V5" s="755"/>
      <c r="W5" s="538"/>
      <c r="X5" s="538"/>
      <c r="Y5" s="539"/>
      <c r="AA5" s="454"/>
      <c r="AB5" s="455"/>
      <c r="AC5" s="455"/>
      <c r="AD5" s="746" t="s">
        <v>33</v>
      </c>
      <c r="AE5" s="746"/>
      <c r="AF5" s="746"/>
      <c r="AG5" s="455"/>
      <c r="AH5" s="453"/>
      <c r="AI5" s="23"/>
      <c r="AK5" s="26"/>
      <c r="AL5" s="503"/>
      <c r="AM5" s="745" t="s">
        <v>34</v>
      </c>
      <c r="AN5" s="745"/>
      <c r="AO5" s="745"/>
      <c r="AP5" s="745"/>
      <c r="AQ5" s="745"/>
      <c r="AR5" s="501"/>
      <c r="AS5" s="27"/>
    </row>
    <row r="6" spans="2:45" s="28" customFormat="1" ht="18.75" customHeight="1" thickBot="1" x14ac:dyDescent="1.05">
      <c r="B6" s="440"/>
      <c r="C6" s="441"/>
      <c r="D6" s="715">
        <v>100</v>
      </c>
      <c r="E6" s="716"/>
      <c r="F6" s="717"/>
      <c r="G6" s="441"/>
      <c r="H6" s="442"/>
      <c r="I6"/>
      <c r="J6" s="6"/>
      <c r="K6" s="494">
        <v>0.1</v>
      </c>
      <c r="L6" s="495"/>
      <c r="M6" s="493"/>
      <c r="N6" s="494">
        <v>50</v>
      </c>
      <c r="O6" s="496"/>
      <c r="P6"/>
      <c r="Q6" s="22"/>
      <c r="R6" s="448"/>
      <c r="S6" s="449"/>
      <c r="T6" s="741">
        <v>100</v>
      </c>
      <c r="U6" s="742"/>
      <c r="V6" s="743"/>
      <c r="W6" s="449"/>
      <c r="X6" s="449"/>
      <c r="Y6" s="65"/>
      <c r="AA6" s="24"/>
      <c r="AB6" s="456"/>
      <c r="AC6" s="456"/>
      <c r="AD6" s="731">
        <v>10</v>
      </c>
      <c r="AE6" s="732"/>
      <c r="AF6" s="733"/>
      <c r="AG6" s="456"/>
      <c r="AH6" s="453"/>
      <c r="AI6" s="23"/>
      <c r="AJ6"/>
      <c r="AK6" s="26"/>
      <c r="AL6" s="504"/>
      <c r="AM6" s="504"/>
      <c r="AN6" s="731">
        <v>200</v>
      </c>
      <c r="AO6" s="732"/>
      <c r="AP6" s="733"/>
      <c r="AQ6" s="504"/>
      <c r="AR6" s="501"/>
      <c r="AS6" s="27"/>
    </row>
    <row r="7" spans="2:45" s="28" customFormat="1" ht="18.75" customHeight="1" thickBot="1" x14ac:dyDescent="1.05">
      <c r="B7" s="443"/>
      <c r="C7" s="444"/>
      <c r="D7" s="444"/>
      <c r="E7" s="444"/>
      <c r="F7" s="444"/>
      <c r="G7" s="444"/>
      <c r="H7" s="445"/>
      <c r="I7"/>
      <c r="J7" s="3"/>
      <c r="K7" s="4" t="s">
        <v>60</v>
      </c>
      <c r="L7" s="4"/>
      <c r="M7" s="4"/>
      <c r="N7" s="4"/>
      <c r="O7" s="5"/>
      <c r="P7"/>
      <c r="Q7" s="20"/>
      <c r="R7" s="21"/>
      <c r="S7" s="66"/>
      <c r="T7" s="66"/>
      <c r="U7" s="66"/>
      <c r="V7" s="66"/>
      <c r="W7" s="66"/>
      <c r="X7" s="66"/>
      <c r="Y7" s="67"/>
      <c r="AA7" s="457"/>
      <c r="AB7" s="456"/>
      <c r="AC7" s="458"/>
      <c r="AD7" s="459"/>
      <c r="AE7" s="456"/>
      <c r="AF7" s="456"/>
      <c r="AG7" s="456"/>
      <c r="AH7" s="25"/>
      <c r="AI7" s="23"/>
      <c r="AJ7"/>
      <c r="AK7" s="26"/>
      <c r="AL7" s="504"/>
      <c r="AM7" s="505"/>
      <c r="AN7" s="506"/>
      <c r="AO7" s="506"/>
      <c r="AP7" s="506"/>
      <c r="AQ7" s="504"/>
      <c r="AR7" s="501"/>
      <c r="AS7" s="27"/>
    </row>
    <row r="8" spans="2:45" ht="35.25" customHeight="1" thickBot="1" x14ac:dyDescent="0.9">
      <c r="B8" s="460" t="s">
        <v>0</v>
      </c>
      <c r="C8" s="461" t="s">
        <v>22</v>
      </c>
      <c r="D8" s="462" t="s">
        <v>2</v>
      </c>
      <c r="E8" s="462" t="s">
        <v>3</v>
      </c>
      <c r="F8" s="592" t="s">
        <v>4</v>
      </c>
      <c r="G8" s="463" t="s">
        <v>27</v>
      </c>
      <c r="H8" s="592" t="s">
        <v>28</v>
      </c>
      <c r="I8" s="507"/>
      <c r="J8" s="588" t="s">
        <v>0</v>
      </c>
      <c r="K8" s="117" t="s">
        <v>22</v>
      </c>
      <c r="L8" s="54" t="s">
        <v>2</v>
      </c>
      <c r="M8" s="52" t="s">
        <v>3</v>
      </c>
      <c r="N8" s="52" t="s">
        <v>4</v>
      </c>
      <c r="O8" s="53" t="s">
        <v>19</v>
      </c>
      <c r="Q8" s="76" t="s">
        <v>0</v>
      </c>
      <c r="R8" s="77" t="s">
        <v>22</v>
      </c>
      <c r="S8" s="55" t="s">
        <v>2</v>
      </c>
      <c r="T8" s="55" t="s">
        <v>3</v>
      </c>
      <c r="U8" s="55" t="s">
        <v>4</v>
      </c>
      <c r="V8" s="55" t="s">
        <v>5</v>
      </c>
      <c r="W8" s="56" t="s">
        <v>6</v>
      </c>
      <c r="X8" s="56" t="s">
        <v>9</v>
      </c>
      <c r="Y8" s="56" t="s">
        <v>29</v>
      </c>
      <c r="AA8" s="36" t="s">
        <v>0</v>
      </c>
      <c r="AB8" s="37" t="s">
        <v>22</v>
      </c>
      <c r="AC8" s="37" t="s">
        <v>2</v>
      </c>
      <c r="AD8" s="37" t="s">
        <v>3</v>
      </c>
      <c r="AE8" s="37" t="s">
        <v>4</v>
      </c>
      <c r="AF8" s="37" t="s">
        <v>5</v>
      </c>
      <c r="AG8" s="37" t="s">
        <v>6</v>
      </c>
      <c r="AH8" s="37" t="s">
        <v>10</v>
      </c>
      <c r="AI8" s="37" t="s">
        <v>14</v>
      </c>
      <c r="AK8" s="35" t="s">
        <v>0</v>
      </c>
      <c r="AL8" s="34" t="s">
        <v>22</v>
      </c>
      <c r="AM8" s="35" t="s">
        <v>2</v>
      </c>
      <c r="AN8" s="35" t="s">
        <v>3</v>
      </c>
      <c r="AO8" s="33" t="s">
        <v>4</v>
      </c>
      <c r="AP8" s="73" t="s">
        <v>5</v>
      </c>
      <c r="AQ8" s="35" t="s">
        <v>6</v>
      </c>
      <c r="AR8" s="35" t="s">
        <v>10</v>
      </c>
      <c r="AS8" s="35" t="s">
        <v>14</v>
      </c>
    </row>
    <row r="9" spans="2:45" ht="24" customHeight="1" thickBot="1" x14ac:dyDescent="0.9">
      <c r="B9" s="752" t="s">
        <v>8</v>
      </c>
      <c r="C9" s="466">
        <v>14</v>
      </c>
      <c r="D9" s="392">
        <v>0.01</v>
      </c>
      <c r="E9" s="393">
        <v>4.4977800000000003E-8</v>
      </c>
      <c r="F9" s="394">
        <v>2.0343268619999999</v>
      </c>
      <c r="G9" s="523">
        <f>IF(OR(0.01*(1/(D9+E9*(D$6^F9)))&lt;0.3,0.01*(1/(D9+E9*(D$6^F9)))&gt;1),"Under 30%",0.01*(1/(D9+E9*(D$6^F9))))</f>
        <v>0.94995562698092872</v>
      </c>
      <c r="H9" s="119">
        <f>IF(G9="Under 30%","Out of Range",G9*C9)</f>
        <v>13.299378777733002</v>
      </c>
      <c r="J9" s="707" t="s">
        <v>8</v>
      </c>
      <c r="K9" s="175">
        <v>14</v>
      </c>
      <c r="L9" s="225">
        <v>64.430275295925242</v>
      </c>
      <c r="M9" s="176">
        <v>1.988</v>
      </c>
      <c r="N9" s="177">
        <v>1.5409999999999999</v>
      </c>
      <c r="O9" s="178">
        <f t="shared" ref="O9:O76" si="0">IF(OR($K$6=0,$N$6=0),"",L9*$K$6^M9*$N$6^N9)</f>
        <v>274.91773911440561</v>
      </c>
      <c r="Q9" s="718" t="s">
        <v>8</v>
      </c>
      <c r="R9" s="124">
        <v>14</v>
      </c>
      <c r="S9" s="167">
        <v>3.918E-2</v>
      </c>
      <c r="T9" s="147">
        <v>1.856E-2</v>
      </c>
      <c r="U9" s="147">
        <v>4.8119999999999999E-4</v>
      </c>
      <c r="V9" s="147">
        <v>0.13900000000000001</v>
      </c>
      <c r="W9" s="147">
        <v>4.4779999999999999E-4</v>
      </c>
      <c r="X9" s="341">
        <v>1.875</v>
      </c>
      <c r="Y9" s="127">
        <f t="shared" ref="Y9:Y47" si="1">IF(T$6&gt;240,"out of range",IF($T$6="","",((S9+T9*$T$6+U9*$T$6^2)/(1+V9*$T$6+W9*$T$6^2))^X9))</f>
        <v>0.13679119509586785</v>
      </c>
      <c r="AA9" s="734" t="s">
        <v>8</v>
      </c>
      <c r="AB9" s="233">
        <v>14</v>
      </c>
      <c r="AC9" s="236">
        <v>1.9109999999999998E-4</v>
      </c>
      <c r="AD9" s="237">
        <v>-4.2979999999999997E-3</v>
      </c>
      <c r="AE9" s="237">
        <v>-5.0020000000000006E-5</v>
      </c>
      <c r="AF9" s="237">
        <v>1.3730000000000001E-5</v>
      </c>
      <c r="AG9" s="238">
        <v>-6.2610000000000003E-7</v>
      </c>
      <c r="AH9" s="242">
        <f>IF(AD$6&gt;10,"out of range",IF($AD$6="","",AC9+AD9*$AD$6+AE9*$AD$6^2+AF9*$AD$6^3+AG9*$AD$6^4))</f>
        <v>-4.0321900000000001E-2</v>
      </c>
      <c r="AI9" s="119">
        <f>IFERROR(IF(AD$6&gt;10,"out of range",IF($AD$6=0,"",AH9*AB9)),"n/a")</f>
        <v>-0.56450659999999997</v>
      </c>
      <c r="AK9" s="728" t="s">
        <v>8</v>
      </c>
      <c r="AL9" s="247">
        <v>14</v>
      </c>
      <c r="AM9" s="252">
        <v>-1.892E-3</v>
      </c>
      <c r="AN9" s="253">
        <v>9.8659999999999994E-5</v>
      </c>
      <c r="AO9" s="253">
        <v>-1.9659999999999999E-6</v>
      </c>
      <c r="AP9" s="253">
        <v>5.7280000000000001E-9</v>
      </c>
      <c r="AQ9" s="254">
        <v>-8.7059999999999997E-14</v>
      </c>
      <c r="AR9" s="242">
        <f t="shared" ref="AR9:AR63" si="2">IF(OR(AN$6&lt;-60,AN$6&gt;200),"out of range",IF($AN$6="","",AM9+AN9*$AN$6+AO9*$AN$6^2+AP9*$AN$6^3+AQ9*$AN$6^4))</f>
        <v>-1.5115296000000004E-2</v>
      </c>
      <c r="AS9" s="122">
        <f t="shared" ref="AS9:AS63" si="3">IF(OR(AN$6&lt;-60,AN$6&gt;200),"out of range",IF($AN$6="","",AR9*AL9))</f>
        <v>-0.21161414400000006</v>
      </c>
    </row>
    <row r="10" spans="2:45" ht="24" customHeight="1" thickBot="1" x14ac:dyDescent="0.9">
      <c r="B10" s="753"/>
      <c r="C10" s="466">
        <v>19</v>
      </c>
      <c r="D10" s="401">
        <v>0.01</v>
      </c>
      <c r="E10" s="393">
        <v>3.1206224252987399E-7</v>
      </c>
      <c r="F10" s="402">
        <v>1.8189496240181691</v>
      </c>
      <c r="G10" s="523">
        <f t="shared" ref="G10:G39" si="4">IF(OR(0.01*(1/(D10+E10*(D$6^F10)))&lt;0.3,0.01*(1/(D10+E10*(D$6^F10)))&gt;1),"Under 30%",0.01*(1/(D10+E10*(D$6^F10))))</f>
        <v>0.8806206189215483</v>
      </c>
      <c r="H10" s="119">
        <f>IF(G10="Under 30%","Out of Range",G10*C10)</f>
        <v>16.731791759509417</v>
      </c>
      <c r="J10" s="708"/>
      <c r="K10" s="175">
        <v>19</v>
      </c>
      <c r="L10" s="208">
        <v>137.17201062273523</v>
      </c>
      <c r="M10" s="176">
        <v>1.988</v>
      </c>
      <c r="N10" s="216">
        <v>1.34791790517256</v>
      </c>
      <c r="O10" s="178">
        <f t="shared" si="0"/>
        <v>275.00310262180443</v>
      </c>
      <c r="Q10" s="719"/>
      <c r="R10" s="124">
        <v>19</v>
      </c>
      <c r="S10" s="623">
        <v>1.0681625412305679E-2</v>
      </c>
      <c r="T10" s="125">
        <v>1.0353464303610414E-2</v>
      </c>
      <c r="U10" s="125">
        <v>1.3663896973343745E-4</v>
      </c>
      <c r="V10" s="125">
        <v>3.981186438934195E-2</v>
      </c>
      <c r="W10" s="125">
        <v>1.2858929298459427E-4</v>
      </c>
      <c r="X10" s="347">
        <v>1.7753120022392272</v>
      </c>
      <c r="Y10" s="127">
        <f t="shared" si="1"/>
        <v>0.1836255605997503</v>
      </c>
      <c r="AA10" s="735"/>
      <c r="AB10" s="568">
        <v>19</v>
      </c>
      <c r="AC10" s="655">
        <v>1.6890000000000001E-14</v>
      </c>
      <c r="AD10" s="278">
        <v>-4.8999999999999998E-3</v>
      </c>
      <c r="AE10" s="278">
        <v>2.0000000000000002E-5</v>
      </c>
      <c r="AF10" s="278">
        <v>-2E-8</v>
      </c>
      <c r="AG10" s="279">
        <v>9.9999999999999994E-12</v>
      </c>
      <c r="AH10" s="242">
        <f>IF(AD$6&gt;10,"out of range",IF($AD$6="","",AC10+AD10*$AD$6+AE10*$AD$6^2+AF10*$AD$6^3+AG10*$AD$6^4))</f>
        <v>-4.7019899999983107E-2</v>
      </c>
      <c r="AI10" s="119">
        <f t="shared" ref="AI10:AI13" si="5">IFERROR(IF(AD$6&gt;10,"out of range",IF($AD$6=0,"",AH10*AB10)),"n/a")</f>
        <v>-0.89337809999967899</v>
      </c>
      <c r="AK10" s="729"/>
      <c r="AL10" s="247">
        <v>19</v>
      </c>
      <c r="AM10" s="252">
        <v>-2.294E-3</v>
      </c>
      <c r="AN10" s="253">
        <v>1.259E-4</v>
      </c>
      <c r="AO10" s="253">
        <v>-2.4940000000000002E-6</v>
      </c>
      <c r="AP10" s="253">
        <v>8.1210000000000004E-9</v>
      </c>
      <c r="AQ10" s="254">
        <v>-3.5470000000000001E-12</v>
      </c>
      <c r="AR10" s="242">
        <f>IF(OR(AN$6&lt;-60,AN$6&gt;200),"out of range",IF($AN$6="","",AM10+AN10*$AN$6+AO10*$AN$6^2+AP10*$AN$6^3+AQ10*$AN$6^4))</f>
        <v>-1.7581199999999998E-2</v>
      </c>
      <c r="AS10" s="122">
        <f t="shared" si="3"/>
        <v>-0.33404279999999997</v>
      </c>
    </row>
    <row r="11" spans="2:45" ht="24" customHeight="1" thickBot="1" x14ac:dyDescent="0.9">
      <c r="B11" s="753"/>
      <c r="C11" s="467">
        <v>26</v>
      </c>
      <c r="D11" s="395">
        <v>0.01</v>
      </c>
      <c r="E11" s="396">
        <v>5.2662138758857603E-7</v>
      </c>
      <c r="F11" s="397">
        <v>1.8189496240181691</v>
      </c>
      <c r="G11" s="523">
        <f t="shared" si="4"/>
        <v>0.81382241641924835</v>
      </c>
      <c r="H11" s="119">
        <f t="shared" ref="H11:H39" si="6">IF(G11="Under 30%","Out of Range",G11*C11)</f>
        <v>21.159382826900458</v>
      </c>
      <c r="J11" s="708"/>
      <c r="K11" s="179">
        <v>26</v>
      </c>
      <c r="L11" s="180">
        <v>52.36</v>
      </c>
      <c r="M11" s="181">
        <v>1.988</v>
      </c>
      <c r="N11" s="182">
        <v>1.5409999999999999</v>
      </c>
      <c r="O11" s="178">
        <f t="shared" si="0"/>
        <v>223.4150444634316</v>
      </c>
      <c r="Q11" s="719"/>
      <c r="R11" s="128">
        <v>26</v>
      </c>
      <c r="S11" s="342">
        <v>3.7629999999999997E-2</v>
      </c>
      <c r="T11" s="343">
        <v>1.712E-2</v>
      </c>
      <c r="U11" s="343">
        <v>5.1550000000000001E-4</v>
      </c>
      <c r="V11" s="343">
        <v>9.1899999999999996E-2</v>
      </c>
      <c r="W11" s="343">
        <v>4.9089999999999995E-4</v>
      </c>
      <c r="X11" s="344">
        <v>1.8120000000000001</v>
      </c>
      <c r="Y11" s="127">
        <f t="shared" si="1"/>
        <v>0.24225252540008999</v>
      </c>
      <c r="Z11" s="1"/>
      <c r="AA11" s="735"/>
      <c r="AB11" s="234">
        <v>26</v>
      </c>
      <c r="AC11" s="271">
        <v>3.5499999999999996E-4</v>
      </c>
      <c r="AD11" s="272">
        <v>-7.9819999999999995E-3</v>
      </c>
      <c r="AE11" s="272">
        <v>-9.2899999999999995E-5</v>
      </c>
      <c r="AF11" s="272">
        <v>2.5509999999999998E-5</v>
      </c>
      <c r="AG11" s="273">
        <v>-1.1629999999999999E-6</v>
      </c>
      <c r="AH11" s="242">
        <f t="shared" ref="AH11:AH20" si="7">IF(AD$6&gt;10,"out of range",IF($AD$6="","",AC11+AD11*$AD$6+AE11*$AD$6^2+AF11*$AD$6^3+AG11*$AD$6^4))</f>
        <v>-7.4874999999999997E-2</v>
      </c>
      <c r="AI11" s="119">
        <f t="shared" si="5"/>
        <v>-1.94675</v>
      </c>
      <c r="AK11" s="729"/>
      <c r="AL11" s="245">
        <v>26</v>
      </c>
      <c r="AM11" s="255">
        <v>-2.8566816767468294E-3</v>
      </c>
      <c r="AN11" s="256">
        <v>1.6408972351181534E-4</v>
      </c>
      <c r="AO11" s="256">
        <v>-3.2327973586926702E-6</v>
      </c>
      <c r="AP11" s="256">
        <v>1.1466043828458718E-8</v>
      </c>
      <c r="AQ11" s="257">
        <v>-8.391358285423173E-12</v>
      </c>
      <c r="AR11" s="242">
        <f t="shared" si="2"/>
        <v>-2.1048453951097924E-2</v>
      </c>
      <c r="AS11" s="122">
        <f t="shared" si="3"/>
        <v>-0.54725980272854602</v>
      </c>
    </row>
    <row r="12" spans="2:45" ht="24" customHeight="1" thickBot="1" x14ac:dyDescent="0.9">
      <c r="B12" s="753"/>
      <c r="C12" s="467">
        <v>40</v>
      </c>
      <c r="D12" s="395">
        <v>0.01</v>
      </c>
      <c r="E12" s="396">
        <v>2.1772688446718944E-6</v>
      </c>
      <c r="F12" s="397">
        <v>1.7039155851053662</v>
      </c>
      <c r="G12" s="523">
        <f t="shared" si="4"/>
        <v>0.64231999132512529</v>
      </c>
      <c r="H12" s="119">
        <f t="shared" si="6"/>
        <v>25.692799653005011</v>
      </c>
      <c r="J12" s="708"/>
      <c r="K12" s="179">
        <v>40</v>
      </c>
      <c r="L12" s="180">
        <v>52.36</v>
      </c>
      <c r="M12" s="181">
        <v>1.988</v>
      </c>
      <c r="N12" s="182">
        <v>1.5409999999999999</v>
      </c>
      <c r="O12" s="178">
        <f t="shared" si="0"/>
        <v>223.4150444634316</v>
      </c>
      <c r="Q12" s="719"/>
      <c r="R12" s="128">
        <v>40</v>
      </c>
      <c r="S12" s="331">
        <v>3.789E-2</v>
      </c>
      <c r="T12" s="129">
        <v>1.6320000000000001E-2</v>
      </c>
      <c r="U12" s="129">
        <v>5.3549999999999995E-4</v>
      </c>
      <c r="V12" s="129">
        <v>7.3649999999999993E-2</v>
      </c>
      <c r="W12" s="129">
        <v>5.1099999999999995E-4</v>
      </c>
      <c r="X12" s="345">
        <v>1.665</v>
      </c>
      <c r="Y12" s="127">
        <f t="shared" si="1"/>
        <v>0.33805658965399943</v>
      </c>
      <c r="AA12" s="735"/>
      <c r="AB12" s="234">
        <v>40</v>
      </c>
      <c r="AC12" s="271">
        <v>5.4609999999999999E-4</v>
      </c>
      <c r="AD12" s="272">
        <v>-1.2279999999999999E-2</v>
      </c>
      <c r="AE12" s="272">
        <v>-1.429E-4</v>
      </c>
      <c r="AF12" s="272">
        <v>3.9240000000000004E-5</v>
      </c>
      <c r="AG12" s="273">
        <v>-1.7890000000000002E-6</v>
      </c>
      <c r="AH12" s="242">
        <f t="shared" si="7"/>
        <v>-0.1151939</v>
      </c>
      <c r="AI12" s="119">
        <f t="shared" si="5"/>
        <v>-4.6077560000000002</v>
      </c>
      <c r="AK12" s="729"/>
      <c r="AL12" s="245">
        <v>40</v>
      </c>
      <c r="AM12" s="255">
        <v>-3.9821436329514626E-3</v>
      </c>
      <c r="AN12" s="256">
        <v>2.4042440094226657E-4</v>
      </c>
      <c r="AO12" s="256">
        <v>-4.7107276105007858E-6</v>
      </c>
      <c r="AP12" s="256">
        <v>1.8160428294993887E-8</v>
      </c>
      <c r="AQ12" s="257">
        <v>-1.8079706285083538E-11</v>
      </c>
      <c r="AR12" s="242">
        <f t="shared" si="2"/>
        <v>-2.7970471560712168E-2</v>
      </c>
      <c r="AS12" s="122">
        <f t="shared" si="3"/>
        <v>-1.1188188624284867</v>
      </c>
    </row>
    <row r="13" spans="2:45" ht="24" customHeight="1" thickBot="1" x14ac:dyDescent="0.9">
      <c r="B13" s="753"/>
      <c r="C13" s="467">
        <v>60</v>
      </c>
      <c r="D13" s="395">
        <v>0.01</v>
      </c>
      <c r="E13" s="396">
        <v>2.1417191961868097E-6</v>
      </c>
      <c r="F13" s="397">
        <v>1.8552832463136577</v>
      </c>
      <c r="G13" s="523">
        <f t="shared" si="4"/>
        <v>0.4762270407367945</v>
      </c>
      <c r="H13" s="119">
        <f t="shared" si="6"/>
        <v>28.573622444207672</v>
      </c>
      <c r="J13" s="708"/>
      <c r="K13" s="179">
        <v>60</v>
      </c>
      <c r="L13" s="579">
        <v>44.3</v>
      </c>
      <c r="M13" s="580">
        <v>1.988</v>
      </c>
      <c r="N13" s="581">
        <v>1.5409999999999999</v>
      </c>
      <c r="O13" s="178">
        <f t="shared" si="0"/>
        <v>189.02380576260541</v>
      </c>
      <c r="Q13" s="719"/>
      <c r="R13" s="128">
        <v>60</v>
      </c>
      <c r="S13" s="342">
        <v>3.601E-2</v>
      </c>
      <c r="T13" s="343">
        <v>1.721E-2</v>
      </c>
      <c r="U13" s="343">
        <v>5.4009999999999996E-4</v>
      </c>
      <c r="V13" s="343">
        <v>5.6239999999999998E-2</v>
      </c>
      <c r="W13" s="343">
        <v>5.1559999999999996E-4</v>
      </c>
      <c r="X13" s="344">
        <v>1.577</v>
      </c>
      <c r="Y13" s="127">
        <f t="shared" si="1"/>
        <v>0.45583884899096944</v>
      </c>
      <c r="AA13" s="735"/>
      <c r="AB13" s="234">
        <v>60</v>
      </c>
      <c r="AC13" s="271">
        <v>8.1910000000000001E-4</v>
      </c>
      <c r="AD13" s="272">
        <v>-1.8420000000000002E-2</v>
      </c>
      <c r="AE13" s="272">
        <v>-2.1440000000000001E-4</v>
      </c>
      <c r="AF13" s="272">
        <v>5.8859999999999995E-5</v>
      </c>
      <c r="AG13" s="273">
        <v>-2.683E-6</v>
      </c>
      <c r="AH13" s="242">
        <f t="shared" si="7"/>
        <v>-0.17279090000000003</v>
      </c>
      <c r="AI13" s="119">
        <f t="shared" si="5"/>
        <v>-10.367454000000002</v>
      </c>
      <c r="AK13" s="729"/>
      <c r="AL13" s="245">
        <v>60</v>
      </c>
      <c r="AM13" s="255">
        <v>-5.5899464275295119E-3</v>
      </c>
      <c r="AN13" s="256">
        <v>3.4947394012862544E-4</v>
      </c>
      <c r="AO13" s="256">
        <v>-6.8220565416552368E-6</v>
      </c>
      <c r="AP13" s="256">
        <v>2.7723834675758416E-8</v>
      </c>
      <c r="AQ13" s="257">
        <v>-3.1920203427455487E-11</v>
      </c>
      <c r="AR13" s="242">
        <f t="shared" si="2"/>
        <v>-3.7859068145875356E-2</v>
      </c>
      <c r="AS13" s="122">
        <f t="shared" si="3"/>
        <v>-2.2715440887525213</v>
      </c>
    </row>
    <row r="14" spans="2:45" ht="24" customHeight="1" thickBot="1" x14ac:dyDescent="0.9">
      <c r="B14" s="753"/>
      <c r="C14" s="467">
        <v>75</v>
      </c>
      <c r="D14" s="395">
        <v>0.01</v>
      </c>
      <c r="E14" s="396">
        <v>3.8847047797208461E-6</v>
      </c>
      <c r="F14" s="397">
        <v>1.8189496240181691</v>
      </c>
      <c r="G14" s="523">
        <f t="shared" si="4"/>
        <v>0.37208576789056919</v>
      </c>
      <c r="H14" s="119">
        <f t="shared" si="6"/>
        <v>27.90643259179269</v>
      </c>
      <c r="J14" s="708"/>
      <c r="K14" s="179">
        <v>75</v>
      </c>
      <c r="L14" s="579">
        <v>44.3</v>
      </c>
      <c r="M14" s="580">
        <v>1.988</v>
      </c>
      <c r="N14" s="581">
        <v>1.5409999999999999</v>
      </c>
      <c r="O14" s="178">
        <f t="shared" si="0"/>
        <v>189.02380576260541</v>
      </c>
      <c r="Q14" s="719"/>
      <c r="R14" s="128">
        <v>75</v>
      </c>
      <c r="S14" s="331">
        <v>3.1109999999999999E-2</v>
      </c>
      <c r="T14" s="129">
        <v>2.2859999999999998E-2</v>
      </c>
      <c r="U14" s="129">
        <v>5.3430000000000003E-4</v>
      </c>
      <c r="V14" s="129">
        <v>5.568E-2</v>
      </c>
      <c r="W14" s="129">
        <v>4.9819999999999997E-4</v>
      </c>
      <c r="X14" s="345">
        <v>1.6140000000000001</v>
      </c>
      <c r="Y14" s="127">
        <f t="shared" si="1"/>
        <v>0.51540422869583813</v>
      </c>
      <c r="AA14" s="735"/>
      <c r="AB14" s="234">
        <v>75</v>
      </c>
      <c r="AC14" s="271">
        <v>1.024E-3</v>
      </c>
      <c r="AD14" s="272">
        <v>-2.3029999999999998E-2</v>
      </c>
      <c r="AE14" s="272">
        <v>-2.6800000000000001E-4</v>
      </c>
      <c r="AF14" s="272">
        <v>7.3579999999999997E-5</v>
      </c>
      <c r="AG14" s="273">
        <v>-3.3540000000000004E-6</v>
      </c>
      <c r="AH14" s="242">
        <f t="shared" si="7"/>
        <v>-0.21603600000000001</v>
      </c>
      <c r="AI14" s="119">
        <f t="shared" ref="AI14:AI62" si="8">IFERROR(IF(AD$6&gt;10,"out of range",IF($AD$6=0,"",AH14*AB14)),"n/a")</f>
        <v>-16.2027</v>
      </c>
      <c r="AK14" s="729"/>
      <c r="AL14" s="245">
        <v>75</v>
      </c>
      <c r="AM14" s="255">
        <v>-6.7957985234630477E-3</v>
      </c>
      <c r="AN14" s="256">
        <v>4.3126109451839469E-4</v>
      </c>
      <c r="AO14" s="256">
        <v>-8.4055532400210761E-6</v>
      </c>
      <c r="AP14" s="256">
        <v>3.4896389461331815E-8</v>
      </c>
      <c r="AQ14" s="257">
        <v>-4.230057628423446E-11</v>
      </c>
      <c r="AR14" s="242">
        <f t="shared" si="2"/>
        <v>-4.5275515584747766E-2</v>
      </c>
      <c r="AS14" s="122">
        <f t="shared" si="3"/>
        <v>-3.3956636688560824</v>
      </c>
    </row>
    <row r="15" spans="2:45" ht="24" customHeight="1" thickBot="1" x14ac:dyDescent="0.9">
      <c r="B15" s="753"/>
      <c r="C15" s="467">
        <v>90</v>
      </c>
      <c r="D15" s="395">
        <v>0.01</v>
      </c>
      <c r="E15" s="396">
        <v>5.829515369673348E-6</v>
      </c>
      <c r="F15" s="397">
        <v>1.8189496240181691</v>
      </c>
      <c r="G15" s="523" t="str">
        <f t="shared" si="4"/>
        <v>Under 30%</v>
      </c>
      <c r="H15" s="119" t="str">
        <f t="shared" si="6"/>
        <v>Out of Range</v>
      </c>
      <c r="J15" s="708"/>
      <c r="K15" s="179">
        <v>90</v>
      </c>
      <c r="L15" s="579">
        <v>44.3</v>
      </c>
      <c r="M15" s="580">
        <v>1.988</v>
      </c>
      <c r="N15" s="581">
        <v>1.5409999999999999</v>
      </c>
      <c r="O15" s="178">
        <f t="shared" si="0"/>
        <v>189.02380576260541</v>
      </c>
      <c r="Q15" s="719"/>
      <c r="R15" s="128">
        <v>90</v>
      </c>
      <c r="S15" s="342">
        <v>2.9649999999999999E-2</v>
      </c>
      <c r="T15" s="343">
        <v>2.538E-2</v>
      </c>
      <c r="U15" s="343">
        <v>5.1420000000000003E-4</v>
      </c>
      <c r="V15" s="343">
        <v>5.305E-2</v>
      </c>
      <c r="W15" s="343">
        <v>4.8670000000000001E-4</v>
      </c>
      <c r="X15" s="344">
        <v>1.5780000000000001</v>
      </c>
      <c r="Y15" s="127">
        <f t="shared" si="1"/>
        <v>0.55691651223965277</v>
      </c>
      <c r="AA15" s="735"/>
      <c r="AB15" s="234">
        <v>90</v>
      </c>
      <c r="AC15" s="271">
        <v>1.2290000000000001E-3</v>
      </c>
      <c r="AD15" s="272">
        <v>-2.7631000000000003E-2</v>
      </c>
      <c r="AE15" s="272">
        <v>-3.2160000000000001E-4</v>
      </c>
      <c r="AF15" s="272">
        <v>8.8289999999999997E-5</v>
      </c>
      <c r="AG15" s="273">
        <v>-4.0250000000000004E-6</v>
      </c>
      <c r="AH15" s="242">
        <f t="shared" si="7"/>
        <v>-0.25920100000000013</v>
      </c>
      <c r="AI15" s="119">
        <f t="shared" si="8"/>
        <v>-23.32809000000001</v>
      </c>
      <c r="AK15" s="729"/>
      <c r="AL15" s="245">
        <v>90</v>
      </c>
      <c r="AM15" s="255">
        <v>-8.0016506193965834E-3</v>
      </c>
      <c r="AN15" s="256">
        <v>5.1304824890816383E-4</v>
      </c>
      <c r="AO15" s="256">
        <v>-9.989049938386912E-6</v>
      </c>
      <c r="AP15" s="256">
        <v>4.2068944246905207E-8</v>
      </c>
      <c r="AQ15" s="257">
        <v>-5.2680949141013419E-11</v>
      </c>
      <c r="AR15" s="242">
        <f t="shared" si="2"/>
        <v>-5.2691963023620128E-2</v>
      </c>
      <c r="AS15" s="122">
        <f t="shared" si="3"/>
        <v>-4.7422766721258114</v>
      </c>
    </row>
    <row r="16" spans="2:45" ht="24" customHeight="1" thickBot="1" x14ac:dyDescent="0.9">
      <c r="B16" s="754"/>
      <c r="C16" s="468">
        <v>125</v>
      </c>
      <c r="D16" s="398">
        <v>0.01</v>
      </c>
      <c r="E16" s="399">
        <v>2.2087355769163584E-5</v>
      </c>
      <c r="F16" s="400">
        <v>1.6361357982025031</v>
      </c>
      <c r="G16" s="523" t="str">
        <f t="shared" si="4"/>
        <v>Under 30%</v>
      </c>
      <c r="H16" s="119" t="str">
        <f t="shared" si="6"/>
        <v>Out of Range</v>
      </c>
      <c r="J16" s="709"/>
      <c r="K16" s="183">
        <v>125</v>
      </c>
      <c r="L16" s="582">
        <v>44.3</v>
      </c>
      <c r="M16" s="583">
        <v>1.988</v>
      </c>
      <c r="N16" s="584">
        <v>1.5409999999999999</v>
      </c>
      <c r="O16" s="646">
        <f>IF(OR($K$6=0,$N$6=0),"",L16*$K$6^M16*$N$6^N16)</f>
        <v>189.02380576260541</v>
      </c>
      <c r="Q16" s="720"/>
      <c r="R16" s="132">
        <v>125</v>
      </c>
      <c r="S16" s="339">
        <v>2.7300000000000001E-2</v>
      </c>
      <c r="T16" s="141">
        <v>2.946E-2</v>
      </c>
      <c r="U16" s="141">
        <v>5.0379999999999999E-4</v>
      </c>
      <c r="V16" s="141">
        <v>5.2740000000000002E-2</v>
      </c>
      <c r="W16" s="141">
        <v>4.639E-4</v>
      </c>
      <c r="X16" s="336">
        <v>1.4710000000000001</v>
      </c>
      <c r="Y16" s="127">
        <f t="shared" si="1"/>
        <v>0.63464557088215334</v>
      </c>
      <c r="AA16" s="736"/>
      <c r="AB16" s="239">
        <v>125</v>
      </c>
      <c r="AC16" s="274">
        <v>1.707E-3</v>
      </c>
      <c r="AD16" s="275">
        <v>-3.8376E-2</v>
      </c>
      <c r="AE16" s="275">
        <v>-4.4659999999999996E-4</v>
      </c>
      <c r="AF16" s="275">
        <v>1.226E-4</v>
      </c>
      <c r="AG16" s="276">
        <v>-5.5900000000000007E-6</v>
      </c>
      <c r="AH16" s="242">
        <f t="shared" si="7"/>
        <v>-0.36001299999999997</v>
      </c>
      <c r="AI16" s="119">
        <f t="shared" si="8"/>
        <v>-45.001624999999997</v>
      </c>
      <c r="AK16" s="730"/>
      <c r="AL16" s="248">
        <v>125</v>
      </c>
      <c r="AM16" s="258">
        <v>-1.0815305509908169E-2</v>
      </c>
      <c r="AN16" s="259">
        <v>7.0388494248429189E-4</v>
      </c>
      <c r="AO16" s="259">
        <v>-1.3683875567907201E-5</v>
      </c>
      <c r="AP16" s="259">
        <v>5.8804905413243131E-8</v>
      </c>
      <c r="AQ16" s="260">
        <v>-7.6901819140164343E-11</v>
      </c>
      <c r="AR16" s="242">
        <f t="shared" si="2"/>
        <v>-6.9997007047655796E-2</v>
      </c>
      <c r="AS16" s="122">
        <f t="shared" si="3"/>
        <v>-8.7496258809569749</v>
      </c>
    </row>
    <row r="17" spans="2:45" ht="24" customHeight="1" thickBot="1" x14ac:dyDescent="0.9">
      <c r="B17" s="687" t="s">
        <v>16</v>
      </c>
      <c r="C17" s="466">
        <v>14</v>
      </c>
      <c r="D17" s="401">
        <v>0.01</v>
      </c>
      <c r="E17" s="393">
        <v>8.2737677014449544E-9</v>
      </c>
      <c r="F17" s="402">
        <v>2.2394290091721976</v>
      </c>
      <c r="G17" s="523">
        <f t="shared" si="4"/>
        <v>0.97568518048513353</v>
      </c>
      <c r="H17" s="119">
        <f t="shared" si="6"/>
        <v>13.659592526791869</v>
      </c>
      <c r="J17" s="702" t="s">
        <v>16</v>
      </c>
      <c r="K17" s="184">
        <v>14</v>
      </c>
      <c r="L17" s="185">
        <v>144.49</v>
      </c>
      <c r="M17" s="186">
        <v>2.0720000000000001</v>
      </c>
      <c r="N17" s="187">
        <v>1.379</v>
      </c>
      <c r="O17" s="178">
        <f t="shared" si="0"/>
        <v>269.59847238848238</v>
      </c>
      <c r="Q17" s="690" t="s">
        <v>16</v>
      </c>
      <c r="R17" s="124">
        <v>14</v>
      </c>
      <c r="S17" s="167">
        <v>3.9449622409800711E-2</v>
      </c>
      <c r="T17" s="147">
        <v>1.9217520190688158E-2</v>
      </c>
      <c r="U17" s="125">
        <v>4.8816017603633076E-4</v>
      </c>
      <c r="V17" s="125">
        <v>0.14301591897494007</v>
      </c>
      <c r="W17" s="147">
        <v>4.2167435125525083E-4</v>
      </c>
      <c r="X17" s="148">
        <v>1.8951601923448618</v>
      </c>
      <c r="Y17" s="127">
        <f t="shared" si="1"/>
        <v>0.13718498043620234</v>
      </c>
      <c r="AA17" s="740" t="s">
        <v>16</v>
      </c>
      <c r="AB17" s="240">
        <v>14</v>
      </c>
      <c r="AC17" s="236">
        <v>8.4646213023949733E-5</v>
      </c>
      <c r="AD17" s="237">
        <v>-1.9035322230510981E-3</v>
      </c>
      <c r="AE17" s="237">
        <v>-2.2156205679813001E-5</v>
      </c>
      <c r="AF17" s="237">
        <v>6.082622510791945E-6</v>
      </c>
      <c r="AG17" s="238">
        <v>-2.7726259253236139E-7</v>
      </c>
      <c r="AH17" s="242">
        <f t="shared" si="7"/>
        <v>-1.7856299999999999E-2</v>
      </c>
      <c r="AI17" s="119">
        <f t="shared" si="8"/>
        <v>-0.24998819999999999</v>
      </c>
      <c r="AK17" s="795" t="s">
        <v>16</v>
      </c>
      <c r="AL17" s="244">
        <v>14</v>
      </c>
      <c r="AM17" s="261">
        <v>-5.8839730468749989E-4</v>
      </c>
      <c r="AN17" s="253">
        <v>4.3843333333333334E-5</v>
      </c>
      <c r="AO17" s="253">
        <v>-8.8036666666666667E-7</v>
      </c>
      <c r="AP17" s="253">
        <v>2.7346666666666667E-9</v>
      </c>
      <c r="AQ17" s="262">
        <v>-4.7623333333333332E-13</v>
      </c>
      <c r="AR17" s="242">
        <f t="shared" si="2"/>
        <v>-5.9190373046874968E-3</v>
      </c>
      <c r="AS17" s="122">
        <f t="shared" si="3"/>
        <v>-8.2866522265624951E-2</v>
      </c>
    </row>
    <row r="18" spans="2:45" ht="24" customHeight="1" thickBot="1" x14ac:dyDescent="0.9">
      <c r="B18" s="688"/>
      <c r="C18" s="467">
        <v>19</v>
      </c>
      <c r="D18" s="395">
        <v>0.01</v>
      </c>
      <c r="E18" s="396">
        <v>3.1356414722723549E-8</v>
      </c>
      <c r="F18" s="397">
        <v>2.1107453632639701</v>
      </c>
      <c r="G18" s="523">
        <f t="shared" si="4"/>
        <v>0.95037373918396628</v>
      </c>
      <c r="H18" s="119">
        <f t="shared" si="6"/>
        <v>18.057101044495358</v>
      </c>
      <c r="J18" s="726"/>
      <c r="K18" s="175">
        <v>19</v>
      </c>
      <c r="L18" s="180">
        <v>144.49</v>
      </c>
      <c r="M18" s="181">
        <v>2.0720000000000001</v>
      </c>
      <c r="N18" s="182">
        <v>1.379</v>
      </c>
      <c r="O18" s="178">
        <f t="shared" si="0"/>
        <v>269.59847238848238</v>
      </c>
      <c r="Q18" s="691"/>
      <c r="R18" s="128">
        <v>19</v>
      </c>
      <c r="S18" s="129">
        <v>3.9151690989919295E-2</v>
      </c>
      <c r="T18" s="129">
        <v>1.8660928532737996E-2</v>
      </c>
      <c r="U18" s="129">
        <v>5.2370553320284349E-4</v>
      </c>
      <c r="V18" s="129">
        <v>0.12254902154116082</v>
      </c>
      <c r="W18" s="129">
        <v>4.3678208006002651E-4</v>
      </c>
      <c r="X18" s="130">
        <v>1.8586690529727314</v>
      </c>
      <c r="Y18" s="127">
        <f t="shared" si="1"/>
        <v>0.18662295768804341</v>
      </c>
      <c r="AA18" s="738"/>
      <c r="AB18" s="241">
        <v>19</v>
      </c>
      <c r="AC18" s="271">
        <v>1.1487700338964606E-4</v>
      </c>
      <c r="AD18" s="272">
        <v>-2.5833651598550617E-3</v>
      </c>
      <c r="AE18" s="272">
        <v>-3.0069136279746216E-5</v>
      </c>
      <c r="AF18" s="272">
        <v>8.2549876932176399E-6</v>
      </c>
      <c r="AG18" s="273">
        <v>-3.7628494700820476E-7</v>
      </c>
      <c r="AH18" s="242">
        <f t="shared" si="7"/>
        <v>-2.423355E-2</v>
      </c>
      <c r="AI18" s="119">
        <f t="shared" si="8"/>
        <v>-0.46043744999999997</v>
      </c>
      <c r="AK18" s="796"/>
      <c r="AL18" s="249">
        <v>19</v>
      </c>
      <c r="AM18" s="255">
        <v>-7.9853919921874981E-4</v>
      </c>
      <c r="AN18" s="256">
        <v>5.950166666666666E-5</v>
      </c>
      <c r="AO18" s="256">
        <v>-1.1947833333333335E-6</v>
      </c>
      <c r="AP18" s="256">
        <v>3.7113333333333335E-9</v>
      </c>
      <c r="AQ18" s="257">
        <v>-6.4631666666666668E-13</v>
      </c>
      <c r="AR18" s="242">
        <f t="shared" si="2"/>
        <v>-8.0329791992187587E-3</v>
      </c>
      <c r="AS18" s="122">
        <f t="shared" si="3"/>
        <v>-0.15262660478515641</v>
      </c>
    </row>
    <row r="19" spans="2:45" ht="24" customHeight="1" thickBot="1" x14ac:dyDescent="0.9">
      <c r="B19" s="688"/>
      <c r="C19" s="467">
        <v>26</v>
      </c>
      <c r="D19" s="395">
        <v>0.01</v>
      </c>
      <c r="E19" s="396">
        <v>3.4443808411203399E-8</v>
      </c>
      <c r="F19" s="397">
        <v>2.2053376776478877</v>
      </c>
      <c r="G19" s="523">
        <f t="shared" si="4"/>
        <v>0.91855030439692853</v>
      </c>
      <c r="H19" s="119">
        <f t="shared" si="6"/>
        <v>23.88230791432014</v>
      </c>
      <c r="J19" s="726"/>
      <c r="K19" s="179">
        <v>26</v>
      </c>
      <c r="L19" s="180">
        <v>113.53</v>
      </c>
      <c r="M19" s="181">
        <v>2.0720000000000001</v>
      </c>
      <c r="N19" s="182">
        <v>1.379</v>
      </c>
      <c r="O19" s="178">
        <f t="shared" si="0"/>
        <v>211.83136943916122</v>
      </c>
      <c r="Q19" s="691"/>
      <c r="R19" s="128">
        <v>26</v>
      </c>
      <c r="S19" s="129">
        <v>6.4046605406962442E-2</v>
      </c>
      <c r="T19" s="129">
        <v>1.5722671234822773E-2</v>
      </c>
      <c r="U19" s="129">
        <v>5.5410444035713425E-4</v>
      </c>
      <c r="V19" s="129">
        <v>9.6846829945429605E-2</v>
      </c>
      <c r="W19" s="129">
        <v>4.5681728937560788E-4</v>
      </c>
      <c r="X19" s="130">
        <v>1.8129893869729738</v>
      </c>
      <c r="Y19" s="127">
        <f t="shared" si="1"/>
        <v>0.25494802937282324</v>
      </c>
      <c r="AA19" s="738"/>
      <c r="AB19" s="241">
        <v>26</v>
      </c>
      <c r="AC19" s="271">
        <v>1.5720010990162095E-4</v>
      </c>
      <c r="AD19" s="272">
        <v>-3.5351312713806111E-3</v>
      </c>
      <c r="AE19" s="272">
        <v>-4.1147239119652712E-5</v>
      </c>
      <c r="AF19" s="272">
        <v>1.1296298948613612E-5</v>
      </c>
      <c r="AG19" s="273">
        <v>-5.149162432743854E-7</v>
      </c>
      <c r="AH19" s="242">
        <f t="shared" si="7"/>
        <v>-3.3161700000000002E-2</v>
      </c>
      <c r="AI19" s="119">
        <f t="shared" si="8"/>
        <v>-0.86220420000000009</v>
      </c>
      <c r="AK19" s="796"/>
      <c r="AL19" s="249">
        <v>26</v>
      </c>
      <c r="AM19" s="255">
        <v>-1.0927378515624999E-3</v>
      </c>
      <c r="AN19" s="256">
        <v>8.142333333333333E-5</v>
      </c>
      <c r="AO19" s="256">
        <v>-1.6349666666666668E-6</v>
      </c>
      <c r="AP19" s="256">
        <v>5.0786666666666669E-9</v>
      </c>
      <c r="AQ19" s="257">
        <v>-8.8443333333333324E-13</v>
      </c>
      <c r="AR19" s="242">
        <f t="shared" si="2"/>
        <v>-1.0992497851562505E-2</v>
      </c>
      <c r="AS19" s="122">
        <f t="shared" si="3"/>
        <v>-0.28580494414062513</v>
      </c>
    </row>
    <row r="20" spans="2:45" ht="24" customHeight="1" thickBot="1" x14ac:dyDescent="0.9">
      <c r="B20" s="688"/>
      <c r="C20" s="467">
        <v>40</v>
      </c>
      <c r="D20" s="395">
        <v>0.01</v>
      </c>
      <c r="E20" s="396">
        <v>2.4999999999999999E-7</v>
      </c>
      <c r="F20" s="397">
        <v>2</v>
      </c>
      <c r="G20" s="523">
        <f t="shared" si="4"/>
        <v>0.8</v>
      </c>
      <c r="H20" s="119">
        <f t="shared" si="6"/>
        <v>32</v>
      </c>
      <c r="J20" s="726"/>
      <c r="K20" s="179">
        <v>40</v>
      </c>
      <c r="L20" s="180">
        <v>113.53</v>
      </c>
      <c r="M20" s="181">
        <v>2.0720000000000001</v>
      </c>
      <c r="N20" s="182">
        <v>1.379</v>
      </c>
      <c r="O20" s="178">
        <f t="shared" si="0"/>
        <v>211.83136943916122</v>
      </c>
      <c r="Q20" s="691"/>
      <c r="R20" s="128">
        <v>40</v>
      </c>
      <c r="S20" s="129">
        <v>4.9271557113764554E-2</v>
      </c>
      <c r="T20" s="129">
        <v>1.4432695403787913E-2</v>
      </c>
      <c r="U20" s="129">
        <v>5.8323983230790992E-4</v>
      </c>
      <c r="V20" s="129">
        <v>7.861758601452451E-2</v>
      </c>
      <c r="W20" s="129">
        <v>4.5785363964993234E-4</v>
      </c>
      <c r="X20" s="130">
        <v>1.6256882384884468</v>
      </c>
      <c r="Y20" s="127">
        <f t="shared" si="1"/>
        <v>0.37278706602925465</v>
      </c>
      <c r="AA20" s="738"/>
      <c r="AB20" s="241">
        <v>40</v>
      </c>
      <c r="AC20" s="271">
        <v>2.4184632292557071E-4</v>
      </c>
      <c r="AD20" s="272">
        <v>-5.4386634944317089E-3</v>
      </c>
      <c r="AE20" s="272">
        <v>-6.3303444799465706E-5</v>
      </c>
      <c r="AF20" s="272">
        <v>1.7378921459405559E-5</v>
      </c>
      <c r="AG20" s="273">
        <v>-7.9217883580674679E-7</v>
      </c>
      <c r="AH20" s="242">
        <f t="shared" si="7"/>
        <v>-5.1017999999999994E-2</v>
      </c>
      <c r="AI20" s="119">
        <f t="shared" si="8"/>
        <v>-2.0407199999999999</v>
      </c>
      <c r="AK20" s="796"/>
      <c r="AL20" s="249">
        <v>40</v>
      </c>
      <c r="AM20" s="255">
        <v>-1.6811351562499995E-3</v>
      </c>
      <c r="AN20" s="256">
        <v>1.2526666666666666E-4</v>
      </c>
      <c r="AO20" s="256">
        <v>-2.5153333333333333E-6</v>
      </c>
      <c r="AP20" s="256">
        <v>7.8133333333333328E-9</v>
      </c>
      <c r="AQ20" s="257">
        <v>-1.3606666666666665E-12</v>
      </c>
      <c r="AR20" s="242">
        <f t="shared" si="2"/>
        <v>-1.6911535156249997E-2</v>
      </c>
      <c r="AS20" s="122">
        <f t="shared" si="3"/>
        <v>-0.67646140624999984</v>
      </c>
    </row>
    <row r="21" spans="2:45" ht="24" customHeight="1" thickBot="1" x14ac:dyDescent="0.9">
      <c r="B21" s="688"/>
      <c r="C21" s="467">
        <v>60</v>
      </c>
      <c r="D21" s="395">
        <v>0.01</v>
      </c>
      <c r="E21" s="396">
        <v>5.917159763313609E-7</v>
      </c>
      <c r="F21" s="397">
        <v>2</v>
      </c>
      <c r="G21" s="523">
        <f t="shared" si="4"/>
        <v>0.62825278810408924</v>
      </c>
      <c r="H21" s="119">
        <f t="shared" si="6"/>
        <v>37.695167286245358</v>
      </c>
      <c r="J21" s="726"/>
      <c r="K21" s="188">
        <v>60</v>
      </c>
      <c r="L21" s="180">
        <v>113.53</v>
      </c>
      <c r="M21" s="181">
        <v>2.0720000000000001</v>
      </c>
      <c r="N21" s="182">
        <v>1.379</v>
      </c>
      <c r="O21" s="178">
        <f t="shared" si="0"/>
        <v>211.83136943916122</v>
      </c>
      <c r="Q21" s="691"/>
      <c r="R21" s="128">
        <v>60</v>
      </c>
      <c r="S21" s="129">
        <v>3.5888902828607246E-2</v>
      </c>
      <c r="T21" s="129">
        <v>1.8617801892599806E-2</v>
      </c>
      <c r="U21" s="129">
        <v>6.2009471861421497E-4</v>
      </c>
      <c r="V21" s="129">
        <v>6.3411281805225275E-2</v>
      </c>
      <c r="W21" s="129">
        <v>4.8970454353600287E-4</v>
      </c>
      <c r="X21" s="130">
        <v>1.6298586706784275</v>
      </c>
      <c r="Y21" s="127">
        <f t="shared" si="1"/>
        <v>0.51021932853536967</v>
      </c>
      <c r="AA21" s="738"/>
      <c r="AB21" s="576">
        <v>60</v>
      </c>
      <c r="AC21" s="577">
        <v>3.6276948438835601E-4</v>
      </c>
      <c r="AD21" s="280">
        <v>-8.1579952416475626E-3</v>
      </c>
      <c r="AE21" s="280">
        <v>-9.4955167199198566E-5</v>
      </c>
      <c r="AF21" s="280">
        <v>2.6068382189108335E-5</v>
      </c>
      <c r="AG21" s="281">
        <v>-1.1882682537101203E-6</v>
      </c>
      <c r="AH21" s="242">
        <f t="shared" ref="AH21:AH61" si="9">IF(AD$6&gt;10,"out of range",IF($AD$6="","",AC21+AD21*$AD$6+AE21*$AD$6^2+AF21*$AD$6^3+AG21*$AD$6^4))</f>
        <v>-7.6526999999999984E-2</v>
      </c>
      <c r="AI21" s="119">
        <f t="shared" ref="AI21" si="10">IFERROR(IF(AD$6&gt;10,"out of range",IF($AD$6=0,"",AH21*AB21)),"n/a")</f>
        <v>-4.5916199999999989</v>
      </c>
      <c r="AK21" s="796"/>
      <c r="AL21" s="578">
        <v>60</v>
      </c>
      <c r="AM21" s="258">
        <v>-2.5217027343749994E-3</v>
      </c>
      <c r="AN21" s="268">
        <v>1.8789999999999999E-4</v>
      </c>
      <c r="AO21" s="268">
        <v>-3.7730000000000001E-6</v>
      </c>
      <c r="AP21" s="268">
        <v>1.172E-8</v>
      </c>
      <c r="AQ21" s="260">
        <v>-2.0409999999999999E-12</v>
      </c>
      <c r="AR21" s="242">
        <f t="shared" si="2"/>
        <v>-2.5367302734375007E-2</v>
      </c>
      <c r="AS21" s="122">
        <f t="shared" si="3"/>
        <v>-1.5220381640625005</v>
      </c>
    </row>
    <row r="22" spans="2:45" ht="24" customHeight="1" thickBot="1" x14ac:dyDescent="0.9">
      <c r="B22" s="688"/>
      <c r="C22" s="469">
        <v>75</v>
      </c>
      <c r="D22" s="403">
        <v>0.01</v>
      </c>
      <c r="E22" s="404">
        <v>9.9999999999999995E-7</v>
      </c>
      <c r="F22" s="405">
        <v>2</v>
      </c>
      <c r="G22" s="523">
        <f t="shared" si="4"/>
        <v>0.5</v>
      </c>
      <c r="H22" s="119">
        <f t="shared" si="6"/>
        <v>37.5</v>
      </c>
      <c r="J22" s="726"/>
      <c r="K22" s="188">
        <v>75</v>
      </c>
      <c r="L22" s="189">
        <v>113.53</v>
      </c>
      <c r="M22" s="190">
        <v>2.0720000000000001</v>
      </c>
      <c r="N22" s="191">
        <v>1.379</v>
      </c>
      <c r="O22" s="178">
        <f t="shared" si="0"/>
        <v>211.83136943916122</v>
      </c>
      <c r="Q22" s="691"/>
      <c r="R22" s="136">
        <v>75</v>
      </c>
      <c r="S22" s="137">
        <v>3.9104161828793504E-2</v>
      </c>
      <c r="T22" s="137">
        <v>1.531673404653206E-2</v>
      </c>
      <c r="U22" s="129">
        <v>6.4418371137292053E-4</v>
      </c>
      <c r="V22" s="137">
        <v>5.4673102089141223E-2</v>
      </c>
      <c r="W22" s="129">
        <v>5.1394132359918485E-4</v>
      </c>
      <c r="X22" s="138">
        <v>1.437267798475609</v>
      </c>
      <c r="Y22" s="127">
        <f t="shared" si="1"/>
        <v>0.58707388685530426</v>
      </c>
      <c r="AA22" s="738"/>
      <c r="AB22" s="234">
        <v>75</v>
      </c>
      <c r="AC22" s="657">
        <v>1.2999999999999999E-3</v>
      </c>
      <c r="AD22" s="272">
        <v>-1.3299999999999999E-2</v>
      </c>
      <c r="AE22" s="272">
        <v>3.0000000000000001E-6</v>
      </c>
      <c r="AF22" s="272">
        <v>-3E-10</v>
      </c>
      <c r="AG22" s="282">
        <v>7.0000000000000001E-15</v>
      </c>
      <c r="AH22" s="242">
        <f t="shared" si="9"/>
        <v>-0.13140029993000002</v>
      </c>
      <c r="AI22" s="119">
        <v>-0.89977502249947516</v>
      </c>
      <c r="AK22" s="796"/>
      <c r="AL22" s="578">
        <v>75</v>
      </c>
      <c r="AM22" s="258">
        <v>-2.8999999999999998E-3</v>
      </c>
      <c r="AN22" s="268">
        <v>2.1000000000000001E-4</v>
      </c>
      <c r="AO22" s="268">
        <v>-3.8500000000000004E-6</v>
      </c>
      <c r="AP22" s="268">
        <v>1.07E-8</v>
      </c>
      <c r="AQ22" s="260">
        <v>-9E-13</v>
      </c>
      <c r="AR22" s="242">
        <f t="shared" si="2"/>
        <v>-3.0740000000000035E-2</v>
      </c>
      <c r="AS22" s="122">
        <f t="shared" si="3"/>
        <v>-2.3055000000000025</v>
      </c>
    </row>
    <row r="23" spans="2:45" ht="24" customHeight="1" thickBot="1" x14ac:dyDescent="0.9">
      <c r="B23" s="689"/>
      <c r="C23" s="468">
        <v>90</v>
      </c>
      <c r="D23" s="406">
        <v>0.01</v>
      </c>
      <c r="E23" s="399">
        <v>3.8847000000000003E-6</v>
      </c>
      <c r="F23" s="400">
        <v>1.819</v>
      </c>
      <c r="G23" s="523">
        <f t="shared" si="4"/>
        <v>0.37203185528853977</v>
      </c>
      <c r="H23" s="119">
        <f t="shared" si="6"/>
        <v>33.482866975968577</v>
      </c>
      <c r="J23" s="703"/>
      <c r="K23" s="183">
        <v>90</v>
      </c>
      <c r="L23" s="192">
        <v>113.53</v>
      </c>
      <c r="M23" s="193">
        <v>2.0720000000000001</v>
      </c>
      <c r="N23" s="194">
        <v>1.379</v>
      </c>
      <c r="O23" s="646">
        <f t="shared" si="0"/>
        <v>211.83136943916122</v>
      </c>
      <c r="Q23" s="692"/>
      <c r="R23" s="132">
        <v>90</v>
      </c>
      <c r="S23" s="140">
        <v>2.1260000000000001E-2</v>
      </c>
      <c r="T23" s="133">
        <v>1.3899999999999999E-2</v>
      </c>
      <c r="U23" s="141">
        <v>2.1440000000000001E-4</v>
      </c>
      <c r="V23" s="133">
        <v>2.3650000000000001E-2</v>
      </c>
      <c r="W23" s="141">
        <v>1.8430000000000001E-4</v>
      </c>
      <c r="X23" s="134">
        <v>1.2589999999999999</v>
      </c>
      <c r="Y23" s="127">
        <f t="shared" si="1"/>
        <v>0.61838406865391304</v>
      </c>
      <c r="AA23" s="759"/>
      <c r="AB23" s="643">
        <v>90</v>
      </c>
      <c r="AC23" s="606">
        <v>1.2110000000000001E-13</v>
      </c>
      <c r="AD23" s="607">
        <v>-3.2000000000000001E-2</v>
      </c>
      <c r="AE23" s="607">
        <v>5.0000000000000004E-6</v>
      </c>
      <c r="AF23" s="607">
        <v>-4.0000000000000001E-10</v>
      </c>
      <c r="AG23" s="656">
        <v>8.9369999999999999E-15</v>
      </c>
      <c r="AH23" s="242">
        <f t="shared" si="9"/>
        <v>-0.31950039991050888</v>
      </c>
      <c r="AI23" s="122">
        <f t="shared" si="8"/>
        <v>-28.7550359919458</v>
      </c>
      <c r="AK23" s="797"/>
      <c r="AL23" s="246">
        <v>90</v>
      </c>
      <c r="AM23" s="263">
        <v>-8.7609999999999997E-3</v>
      </c>
      <c r="AN23" s="259">
        <v>4.2920000000000002E-4</v>
      </c>
      <c r="AO23" s="259">
        <v>-9.0699999999999996E-6</v>
      </c>
      <c r="AP23" s="259">
        <v>2.494E-8</v>
      </c>
      <c r="AQ23" s="264">
        <v>1.3430000000000001E-11</v>
      </c>
      <c r="AR23" s="242">
        <f t="shared" si="2"/>
        <v>-6.4712999999999937E-2</v>
      </c>
      <c r="AS23" s="122">
        <f t="shared" si="3"/>
        <v>-5.8241699999999943</v>
      </c>
    </row>
    <row r="24" spans="2:45" ht="24" customHeight="1" thickBot="1" x14ac:dyDescent="0.9">
      <c r="B24" s="752" t="s">
        <v>62</v>
      </c>
      <c r="C24" s="609">
        <v>26</v>
      </c>
      <c r="D24" s="610">
        <v>0.01</v>
      </c>
      <c r="E24" s="396">
        <v>7.3799999999999999E-8</v>
      </c>
      <c r="F24" s="611">
        <v>2.11</v>
      </c>
      <c r="G24" s="523">
        <f t="shared" si="4"/>
        <v>0.89088644336610834</v>
      </c>
      <c r="H24" s="119">
        <f t="shared" si="6"/>
        <v>23.163047527518817</v>
      </c>
      <c r="J24" s="699" t="s">
        <v>70</v>
      </c>
      <c r="K24" s="184">
        <v>26</v>
      </c>
      <c r="L24" s="208">
        <v>79.790000000000006</v>
      </c>
      <c r="M24" s="176">
        <v>1.6020000000000001</v>
      </c>
      <c r="N24" s="216">
        <v>1</v>
      </c>
      <c r="O24" s="178">
        <f t="shared" si="0"/>
        <v>99.751278204879142</v>
      </c>
      <c r="Q24" s="718" t="s">
        <v>62</v>
      </c>
      <c r="R24" s="615">
        <v>26</v>
      </c>
      <c r="S24" s="343">
        <v>2.1669999999999998E-2</v>
      </c>
      <c r="T24" s="343">
        <v>1.082E-2</v>
      </c>
      <c r="U24" s="343">
        <v>1.351E-4</v>
      </c>
      <c r="V24" s="343">
        <v>3.1870000000000002E-2</v>
      </c>
      <c r="W24" s="343">
        <v>1.136E-4</v>
      </c>
      <c r="X24" s="684">
        <v>1.77</v>
      </c>
      <c r="Y24" s="127">
        <f t="shared" si="1"/>
        <v>0.25409192776401329</v>
      </c>
      <c r="AA24" s="737" t="s">
        <v>62</v>
      </c>
      <c r="AB24" s="233">
        <v>26</v>
      </c>
      <c r="AC24" s="236">
        <v>1E-13</v>
      </c>
      <c r="AD24" s="237">
        <v>-3.5200000000000002E-2</v>
      </c>
      <c r="AE24" s="237">
        <v>6.0000000000000002E-6</v>
      </c>
      <c r="AF24" s="237">
        <v>-4.0000000000000001E-10</v>
      </c>
      <c r="AG24" s="238">
        <v>8.0000000000000006E-15</v>
      </c>
      <c r="AH24" s="242">
        <f t="shared" si="9"/>
        <v>-0.35140039991990007</v>
      </c>
      <c r="AI24" s="119">
        <f t="shared" si="8"/>
        <v>-9.1364103979174018</v>
      </c>
      <c r="AK24" s="728" t="s">
        <v>62</v>
      </c>
      <c r="AL24" s="250">
        <v>26</v>
      </c>
      <c r="AM24" s="265">
        <v>-3.7330000000000002E-4</v>
      </c>
      <c r="AN24" s="266">
        <v>4.0040000000000003E-5</v>
      </c>
      <c r="AO24" s="266">
        <v>-2.6910000000000002E-6</v>
      </c>
      <c r="AP24" s="266">
        <v>1.2380000000000001E-8</v>
      </c>
      <c r="AQ24" s="267">
        <v>-1.168E-11</v>
      </c>
      <c r="AR24" s="242">
        <f t="shared" si="2"/>
        <v>-1.9653299999999988E-2</v>
      </c>
      <c r="AS24" s="122">
        <f t="shared" si="3"/>
        <v>-0.51098579999999971</v>
      </c>
    </row>
    <row r="25" spans="2:45" ht="24" customHeight="1" thickBot="1" x14ac:dyDescent="0.9">
      <c r="B25" s="753"/>
      <c r="C25" s="612">
        <v>40</v>
      </c>
      <c r="D25" s="610">
        <v>0.01</v>
      </c>
      <c r="E25" s="396">
        <v>4.9399999999999995E-7</v>
      </c>
      <c r="F25" s="611">
        <v>1.92</v>
      </c>
      <c r="G25" s="523">
        <f t="shared" si="4"/>
        <v>0.74528726931798306</v>
      </c>
      <c r="H25" s="119">
        <f t="shared" si="6"/>
        <v>29.811490772719324</v>
      </c>
      <c r="J25" s="708"/>
      <c r="K25" s="179">
        <v>40</v>
      </c>
      <c r="L25" s="208">
        <v>79.790000000000006</v>
      </c>
      <c r="M25" s="176">
        <v>1.6020000000000001</v>
      </c>
      <c r="N25" s="216">
        <v>1</v>
      </c>
      <c r="O25" s="178">
        <f t="shared" si="0"/>
        <v>99.751278204879142</v>
      </c>
      <c r="Q25" s="719"/>
      <c r="R25" s="616">
        <v>40</v>
      </c>
      <c r="S25" s="343">
        <v>2.664E-2</v>
      </c>
      <c r="T25" s="343">
        <v>0.01</v>
      </c>
      <c r="U25" s="343">
        <v>1.505E-4</v>
      </c>
      <c r="V25" s="343">
        <v>2.7349999999999999E-2</v>
      </c>
      <c r="W25" s="343">
        <v>1.239E-4</v>
      </c>
      <c r="X25" s="513">
        <v>1.504</v>
      </c>
      <c r="Y25" s="127">
        <f t="shared" si="1"/>
        <v>0.36213544666513942</v>
      </c>
      <c r="AA25" s="738"/>
      <c r="AB25" s="234">
        <v>40</v>
      </c>
      <c r="AC25" s="271">
        <v>1E-13</v>
      </c>
      <c r="AD25" s="272">
        <v>-2.87E-2</v>
      </c>
      <c r="AE25" s="272">
        <v>5.0000000000000004E-6</v>
      </c>
      <c r="AF25" s="272">
        <v>-3E-10</v>
      </c>
      <c r="AG25" s="273">
        <v>7.0000000000000001E-15</v>
      </c>
      <c r="AH25" s="242">
        <f t="shared" si="9"/>
        <v>-0.2865002999299</v>
      </c>
      <c r="AI25" s="119">
        <f t="shared" si="8"/>
        <v>-11.460011997196</v>
      </c>
      <c r="AK25" s="729"/>
      <c r="AL25" s="251">
        <v>40</v>
      </c>
      <c r="AM25" s="252">
        <v>-1.4893088600000001E-4</v>
      </c>
      <c r="AN25" s="517">
        <v>6.3374344999999997E-5</v>
      </c>
      <c r="AO25" s="517">
        <v>-3.8903120000000002E-6</v>
      </c>
      <c r="AP25" s="253">
        <v>1.8462E-8</v>
      </c>
      <c r="AQ25" s="575">
        <v>-1.9999999999999999E-11</v>
      </c>
      <c r="AR25" s="242">
        <f t="shared" si="2"/>
        <v>-2.7390541886000014E-2</v>
      </c>
      <c r="AS25" s="122">
        <f t="shared" si="3"/>
        <v>-1.0956216754400006</v>
      </c>
    </row>
    <row r="26" spans="2:45" ht="24" customHeight="1" thickBot="1" x14ac:dyDescent="0.9">
      <c r="B26" s="754"/>
      <c r="C26" s="613">
        <v>60</v>
      </c>
      <c r="D26" s="641">
        <v>0.01</v>
      </c>
      <c r="E26" s="399">
        <v>6.9444444444444448E-7</v>
      </c>
      <c r="F26" s="642">
        <v>2</v>
      </c>
      <c r="G26" s="523">
        <f t="shared" si="4"/>
        <v>0.5901639344262295</v>
      </c>
      <c r="H26" s="622">
        <f t="shared" si="6"/>
        <v>35.409836065573771</v>
      </c>
      <c r="J26" s="709"/>
      <c r="K26" s="183">
        <v>60</v>
      </c>
      <c r="L26" s="205">
        <v>67.08</v>
      </c>
      <c r="M26" s="193">
        <v>1.6020000000000001</v>
      </c>
      <c r="N26" s="207">
        <v>1</v>
      </c>
      <c r="O26" s="647">
        <f t="shared" si="0"/>
        <v>83.861583431298314</v>
      </c>
      <c r="Q26" s="720"/>
      <c r="R26" s="617">
        <v>60</v>
      </c>
      <c r="S26" s="343">
        <v>3.7850000000000002E-2</v>
      </c>
      <c r="T26" s="343">
        <v>1.4239999999999999E-2</v>
      </c>
      <c r="U26" s="343">
        <v>6.0780000000000003E-4</v>
      </c>
      <c r="V26" s="343">
        <v>6.1089999999999998E-2</v>
      </c>
      <c r="W26" s="343">
        <v>5.442E-4</v>
      </c>
      <c r="X26" s="513">
        <v>1.4710000000000001</v>
      </c>
      <c r="Y26" s="127">
        <f t="shared" si="1"/>
        <v>0.47254668154093948</v>
      </c>
      <c r="AA26" s="739"/>
      <c r="AB26" s="239">
        <v>60</v>
      </c>
      <c r="AC26" s="606">
        <v>1E-13</v>
      </c>
      <c r="AD26" s="607">
        <v>-3.2500000000000001E-2</v>
      </c>
      <c r="AE26" s="607">
        <v>5.0000000000000004E-6</v>
      </c>
      <c r="AF26" s="607">
        <v>-3E-10</v>
      </c>
      <c r="AG26" s="608">
        <v>8.0000000000000006E-15</v>
      </c>
      <c r="AH26" s="242">
        <f t="shared" si="9"/>
        <v>-0.32450029991990004</v>
      </c>
      <c r="AI26" s="119">
        <f t="shared" si="8"/>
        <v>-19.470017995194002</v>
      </c>
      <c r="AK26" s="730"/>
      <c r="AL26" s="245">
        <v>60</v>
      </c>
      <c r="AM26" s="518">
        <v>-2.5000000000000001E-3</v>
      </c>
      <c r="AN26" s="268">
        <v>1.426E-4</v>
      </c>
      <c r="AO26" s="268">
        <v>-5.6239999999999999E-6</v>
      </c>
      <c r="AP26" s="256">
        <v>2.4179999999999999E-8</v>
      </c>
      <c r="AQ26" s="260">
        <v>-2.3219999999999998E-11</v>
      </c>
      <c r="AR26" s="242">
        <f t="shared" si="2"/>
        <v>-4.2652000000000002E-2</v>
      </c>
      <c r="AS26" s="122">
        <f t="shared" si="3"/>
        <v>-2.5591200000000001</v>
      </c>
    </row>
    <row r="27" spans="2:45" ht="24" customHeight="1" thickBot="1" x14ac:dyDescent="0.9">
      <c r="B27" s="752" t="s">
        <v>26</v>
      </c>
      <c r="C27" s="467">
        <v>26</v>
      </c>
      <c r="D27" s="401">
        <v>0.01</v>
      </c>
      <c r="E27" s="393">
        <v>3.5556495804772707E-8</v>
      </c>
      <c r="F27" s="402">
        <v>2.2129164542922259</v>
      </c>
      <c r="G27" s="523">
        <f t="shared" si="4"/>
        <v>0.91341912645441692</v>
      </c>
      <c r="H27" s="122">
        <f t="shared" si="6"/>
        <v>23.748897287814842</v>
      </c>
      <c r="J27" s="699" t="s">
        <v>69</v>
      </c>
      <c r="K27" s="184">
        <v>26</v>
      </c>
      <c r="L27" s="648">
        <v>11.83</v>
      </c>
      <c r="M27" s="176">
        <v>1.6020000000000001</v>
      </c>
      <c r="N27" s="216">
        <v>1.4139999999999999</v>
      </c>
      <c r="O27" s="647">
        <f t="shared" si="0"/>
        <v>74.701329414148859</v>
      </c>
      <c r="Q27" s="718" t="s">
        <v>26</v>
      </c>
      <c r="R27" s="128">
        <v>26</v>
      </c>
      <c r="S27" s="342">
        <v>6.6661972960486301E-2</v>
      </c>
      <c r="T27" s="346">
        <v>1.6059519096468605E-2</v>
      </c>
      <c r="U27" s="346">
        <v>4.7493534753012794E-4</v>
      </c>
      <c r="V27" s="346">
        <v>8.1475007267358054E-2</v>
      </c>
      <c r="W27" s="346">
        <v>4.0212434757576625E-4</v>
      </c>
      <c r="X27" s="513">
        <v>1.9045453023178285</v>
      </c>
      <c r="Y27" s="127">
        <f t="shared" si="1"/>
        <v>0.25469329906437893</v>
      </c>
      <c r="AA27" s="734" t="s">
        <v>26</v>
      </c>
      <c r="AB27" s="568">
        <v>26</v>
      </c>
      <c r="AC27" s="367">
        <v>0</v>
      </c>
      <c r="AD27" s="278">
        <v>-4.3709999999999999E-3</v>
      </c>
      <c r="AE27" s="278">
        <v>3.0949999999999999E-4</v>
      </c>
      <c r="AF27" s="278">
        <v>-1.344E-5</v>
      </c>
      <c r="AG27" s="279">
        <v>0</v>
      </c>
      <c r="AH27" s="242">
        <f t="shared" si="9"/>
        <v>-2.6200000000000001E-2</v>
      </c>
      <c r="AI27" s="119">
        <f t="shared" si="8"/>
        <v>-0.68120000000000003</v>
      </c>
      <c r="AK27" s="728" t="s">
        <v>26</v>
      </c>
      <c r="AL27" s="250">
        <v>26</v>
      </c>
      <c r="AM27" s="265">
        <v>-2.2680000000000001E-3</v>
      </c>
      <c r="AN27" s="266">
        <v>1.373E-4</v>
      </c>
      <c r="AO27" s="266">
        <v>-2.0549999999999998E-6</v>
      </c>
      <c r="AP27" s="266">
        <v>1.755E-9</v>
      </c>
      <c r="AQ27" s="267">
        <v>1.316E-11</v>
      </c>
      <c r="AR27" s="242">
        <f t="shared" si="2"/>
        <v>-2.1911999999999994E-2</v>
      </c>
      <c r="AS27" s="122">
        <f t="shared" si="3"/>
        <v>-0.56971199999999989</v>
      </c>
    </row>
    <row r="28" spans="2:45" ht="24" customHeight="1" thickBot="1" x14ac:dyDescent="0.9">
      <c r="B28" s="753"/>
      <c r="C28" s="467">
        <v>40</v>
      </c>
      <c r="D28" s="395">
        <v>0.01</v>
      </c>
      <c r="E28" s="396">
        <v>1.2819037670552082E-7</v>
      </c>
      <c r="F28" s="397">
        <v>2.1692033069864087</v>
      </c>
      <c r="G28" s="523">
        <f t="shared" si="4"/>
        <v>0.781602376231608</v>
      </c>
      <c r="H28" s="119">
        <f t="shared" si="6"/>
        <v>31.26409504926432</v>
      </c>
      <c r="J28" s="708"/>
      <c r="K28" s="175">
        <v>40</v>
      </c>
      <c r="L28" s="208">
        <v>11.83</v>
      </c>
      <c r="M28" s="176">
        <v>1.6020000000000001</v>
      </c>
      <c r="N28" s="216">
        <v>1.4139999999999999</v>
      </c>
      <c r="O28" s="647">
        <f t="shared" si="0"/>
        <v>74.701329414148859</v>
      </c>
      <c r="Q28" s="719"/>
      <c r="R28" s="128">
        <v>40</v>
      </c>
      <c r="S28" s="331">
        <v>6.9762151510055007E-2</v>
      </c>
      <c r="T28" s="150">
        <v>1.48403593240085E-2</v>
      </c>
      <c r="U28" s="150">
        <v>5.131575079801719E-4</v>
      </c>
      <c r="V28" s="150">
        <v>6.2913702279067563E-2</v>
      </c>
      <c r="W28" s="150">
        <v>4.3993505698437709E-4</v>
      </c>
      <c r="X28" s="130">
        <v>1.7725363033258221</v>
      </c>
      <c r="Y28" s="127">
        <f t="shared" si="1"/>
        <v>0.37134512394363278</v>
      </c>
      <c r="AA28" s="735"/>
      <c r="AB28" s="567">
        <v>40</v>
      </c>
      <c r="AC28" s="573">
        <v>0</v>
      </c>
      <c r="AD28" s="574">
        <v>-6.0000000000000001E-3</v>
      </c>
      <c r="AE28" s="574">
        <v>2.7500000000000002E-4</v>
      </c>
      <c r="AF28" s="574">
        <v>-6.0000000000000002E-6</v>
      </c>
      <c r="AG28" s="279">
        <v>0</v>
      </c>
      <c r="AH28" s="242">
        <f t="shared" si="9"/>
        <v>-3.85E-2</v>
      </c>
      <c r="AI28" s="119">
        <f t="shared" si="8"/>
        <v>-1.54</v>
      </c>
      <c r="AK28" s="729"/>
      <c r="AL28" s="251">
        <v>40</v>
      </c>
      <c r="AM28" s="252">
        <v>-2.8E-3</v>
      </c>
      <c r="AN28" s="517">
        <v>2.3499999999999999E-4</v>
      </c>
      <c r="AO28" s="517">
        <v>-3.9999999999999998E-6</v>
      </c>
      <c r="AP28" s="253">
        <v>1.125E-8</v>
      </c>
      <c r="AQ28" s="575">
        <v>-3.9999999999999999E-12</v>
      </c>
      <c r="AR28" s="242">
        <f t="shared" si="2"/>
        <v>-3.2200000000000006E-2</v>
      </c>
      <c r="AS28" s="122">
        <f t="shared" si="3"/>
        <v>-1.2880000000000003</v>
      </c>
    </row>
    <row r="29" spans="2:45" ht="24" customHeight="1" thickBot="1" x14ac:dyDescent="0.9">
      <c r="B29" s="753"/>
      <c r="C29" s="469">
        <v>60</v>
      </c>
      <c r="D29" s="407">
        <v>0.01</v>
      </c>
      <c r="E29" s="404">
        <v>4.0643787278589246E-7</v>
      </c>
      <c r="F29" s="405">
        <v>2.1308343922747586</v>
      </c>
      <c r="G29" s="523">
        <f t="shared" si="4"/>
        <v>0.57390695685367643</v>
      </c>
      <c r="H29" s="119">
        <f t="shared" si="6"/>
        <v>34.434417411220586</v>
      </c>
      <c r="J29" s="709"/>
      <c r="K29" s="640">
        <v>60</v>
      </c>
      <c r="L29" s="644">
        <v>9.5</v>
      </c>
      <c r="M29" s="645">
        <v>1.6020000000000001</v>
      </c>
      <c r="N29" s="363">
        <v>1.425</v>
      </c>
      <c r="O29" s="647">
        <f t="shared" si="0"/>
        <v>62.626171283830303</v>
      </c>
      <c r="Q29" s="719"/>
      <c r="R29" s="136">
        <v>60</v>
      </c>
      <c r="S29" s="342">
        <v>4.1899793634775431E-2</v>
      </c>
      <c r="T29" s="509">
        <v>1.209963040729117E-2</v>
      </c>
      <c r="U29" s="346">
        <v>6.0694123319763411E-4</v>
      </c>
      <c r="V29" s="510">
        <v>5.7218798493923827E-2</v>
      </c>
      <c r="W29" s="346">
        <v>5.1742310256465819E-4</v>
      </c>
      <c r="X29" s="685">
        <v>1.4374248904869433</v>
      </c>
      <c r="Y29" s="127">
        <f t="shared" si="1"/>
        <v>0.49769647690360547</v>
      </c>
      <c r="AA29" s="735"/>
      <c r="AB29" s="234">
        <v>60</v>
      </c>
      <c r="AC29" s="368">
        <v>0</v>
      </c>
      <c r="AD29" s="280">
        <v>-9.1791000000000008E-3</v>
      </c>
      <c r="AE29" s="280">
        <v>6.4994999999999994E-4</v>
      </c>
      <c r="AF29" s="280">
        <v>-2.8223999999999999E-5</v>
      </c>
      <c r="AG29" s="282">
        <v>0</v>
      </c>
      <c r="AH29" s="242">
        <f t="shared" si="9"/>
        <v>-5.5020000000000013E-2</v>
      </c>
      <c r="AI29" s="119">
        <f t="shared" si="8"/>
        <v>-3.3012000000000006</v>
      </c>
      <c r="AK29" s="729"/>
      <c r="AL29" s="245">
        <v>60</v>
      </c>
      <c r="AM29" s="518">
        <v>-5.4409999999999997E-3</v>
      </c>
      <c r="AN29" s="268">
        <v>3.2170000000000001E-4</v>
      </c>
      <c r="AO29" s="268">
        <v>-5.135E-6</v>
      </c>
      <c r="AP29" s="256">
        <v>1.3200000000000001E-8</v>
      </c>
      <c r="AQ29" s="260">
        <v>2.276E-12</v>
      </c>
      <c r="AR29" s="242">
        <f t="shared" si="2"/>
        <v>-3.7259399999999991E-2</v>
      </c>
      <c r="AS29" s="122">
        <f t="shared" si="3"/>
        <v>-2.2355639999999997</v>
      </c>
    </row>
    <row r="30" spans="2:45" ht="24" customHeight="1" thickBot="1" x14ac:dyDescent="0.9">
      <c r="B30" s="687" t="s">
        <v>15</v>
      </c>
      <c r="C30" s="508">
        <v>26</v>
      </c>
      <c r="D30" s="420">
        <v>0.01</v>
      </c>
      <c r="E30" s="421">
        <v>5.8221723159236905E-7</v>
      </c>
      <c r="F30" s="394">
        <v>1.6585866683192652</v>
      </c>
      <c r="G30" s="523">
        <f t="shared" si="4"/>
        <v>0.8921774422453167</v>
      </c>
      <c r="H30" s="119">
        <f t="shared" si="6"/>
        <v>23.196613498378234</v>
      </c>
      <c r="J30" s="707" t="s">
        <v>26</v>
      </c>
      <c r="K30" s="175">
        <v>26</v>
      </c>
      <c r="L30" s="195">
        <v>26.41</v>
      </c>
      <c r="M30" s="176">
        <v>1.6020000000000001</v>
      </c>
      <c r="N30" s="187">
        <v>1.3939999999999999</v>
      </c>
      <c r="O30" s="178">
        <f t="shared" si="0"/>
        <v>154.21711958201681</v>
      </c>
      <c r="Q30" s="690" t="s">
        <v>15</v>
      </c>
      <c r="R30" s="512">
        <v>26</v>
      </c>
      <c r="S30" s="167">
        <v>1.0151415024730919E-2</v>
      </c>
      <c r="T30" s="147">
        <v>1.921516209532443E-2</v>
      </c>
      <c r="U30" s="147">
        <v>4.2283440239760371E-4</v>
      </c>
      <c r="V30" s="125">
        <v>9.5567003205791728E-2</v>
      </c>
      <c r="W30" s="147">
        <v>3.0596814649344264E-4</v>
      </c>
      <c r="X30" s="148">
        <v>1.7546901645070103</v>
      </c>
      <c r="Y30" s="127">
        <f t="shared" si="1"/>
        <v>0.2486245469771842</v>
      </c>
      <c r="AA30" s="740" t="s">
        <v>63</v>
      </c>
      <c r="AB30" s="233">
        <v>26</v>
      </c>
      <c r="AC30" s="236">
        <v>-2.0000000000000002E-15</v>
      </c>
      <c r="AD30" s="237">
        <v>-3.5999999999999997E-2</v>
      </c>
      <c r="AE30" s="237">
        <v>5.0000000000000004E-6</v>
      </c>
      <c r="AF30" s="237">
        <v>-3E-10</v>
      </c>
      <c r="AG30" s="238">
        <v>5.9999999999999997E-15</v>
      </c>
      <c r="AH30" s="242">
        <f t="shared" si="9"/>
        <v>-0.35950029994000199</v>
      </c>
      <c r="AI30" s="119">
        <f t="shared" si="8"/>
        <v>-9.3470077984400515</v>
      </c>
      <c r="AK30" s="728" t="s">
        <v>21</v>
      </c>
      <c r="AL30" s="244">
        <v>19</v>
      </c>
      <c r="AM30" s="265">
        <v>-8.1470000000000002E-4</v>
      </c>
      <c r="AN30" s="266">
        <v>4.3869999999999998E-5</v>
      </c>
      <c r="AO30" s="266">
        <v>-5.9110000000000005E-7</v>
      </c>
      <c r="AP30" s="266">
        <v>3.3670000000000001E-9</v>
      </c>
      <c r="AQ30" s="267">
        <v>-6.5730000000000004E-12</v>
      </c>
      <c r="AR30" s="242">
        <f t="shared" si="2"/>
        <v>7.3449999999999904E-4</v>
      </c>
      <c r="AS30" s="122">
        <f t="shared" si="3"/>
        <v>1.3955499999999982E-2</v>
      </c>
    </row>
    <row r="31" spans="2:45" ht="24" customHeight="1" thickBot="1" x14ac:dyDescent="0.9">
      <c r="B31" s="688"/>
      <c r="C31" s="467">
        <v>40</v>
      </c>
      <c r="D31" s="395">
        <v>0.01</v>
      </c>
      <c r="E31" s="396">
        <v>1.3584193306853901E-6</v>
      </c>
      <c r="F31" s="397">
        <v>1.6508404646967436</v>
      </c>
      <c r="G31" s="523">
        <f t="shared" si="4"/>
        <v>0.78610704870724857</v>
      </c>
      <c r="H31" s="119">
        <f t="shared" si="6"/>
        <v>31.444281948289941</v>
      </c>
      <c r="J31" s="708"/>
      <c r="K31" s="591">
        <v>40</v>
      </c>
      <c r="L31" s="204">
        <v>49.54</v>
      </c>
      <c r="M31" s="181">
        <v>1.6020000000000001</v>
      </c>
      <c r="N31" s="196">
        <v>1.2090000000000001</v>
      </c>
      <c r="O31" s="178">
        <f t="shared" si="0"/>
        <v>140.28483881415471</v>
      </c>
      <c r="Q31" s="691"/>
      <c r="R31" s="128">
        <v>40</v>
      </c>
      <c r="S31" s="129">
        <v>4.8010931325995064E-2</v>
      </c>
      <c r="T31" s="129">
        <v>1.729599263297164E-2</v>
      </c>
      <c r="U31" s="129">
        <v>5.771501064698102E-4</v>
      </c>
      <c r="V31" s="129">
        <v>8.7526982592252001E-2</v>
      </c>
      <c r="W31" s="129">
        <v>4.2156170904897669E-4</v>
      </c>
      <c r="X31" s="130">
        <v>1.6359945000246336</v>
      </c>
      <c r="Y31" s="127">
        <f t="shared" si="1"/>
        <v>0.36541250572796108</v>
      </c>
      <c r="AA31" s="739"/>
      <c r="AB31" s="239">
        <v>60</v>
      </c>
      <c r="AC31" s="606">
        <v>-2.9999999999999998E-15</v>
      </c>
      <c r="AD31" s="607">
        <v>-3.9399999999999998E-2</v>
      </c>
      <c r="AE31" s="607">
        <v>6.0000000000000002E-6</v>
      </c>
      <c r="AF31" s="607">
        <v>-4.0000000000000001E-10</v>
      </c>
      <c r="AG31" s="608">
        <v>1E-14</v>
      </c>
      <c r="AH31" s="242">
        <f t="shared" si="9"/>
        <v>-0.39340039990000297</v>
      </c>
      <c r="AI31" s="119">
        <f t="shared" si="8"/>
        <v>-23.60402399400018</v>
      </c>
      <c r="AK31" s="729"/>
      <c r="AL31" s="245">
        <v>26</v>
      </c>
      <c r="AM31" s="255">
        <v>-1.9996644067796611E-3</v>
      </c>
      <c r="AN31" s="256">
        <v>8.8871525423728801E-5</v>
      </c>
      <c r="AO31" s="256">
        <v>-6.7917288135593223E-7</v>
      </c>
      <c r="AP31" s="256">
        <v>2.949016949152542E-9</v>
      </c>
      <c r="AQ31" s="257">
        <v>-4.8232203389830515E-12</v>
      </c>
      <c r="AR31" s="242">
        <f t="shared" si="2"/>
        <v>4.4827084745762604E-3</v>
      </c>
      <c r="AS31" s="122">
        <f t="shared" si="3"/>
        <v>0.11655042033898277</v>
      </c>
    </row>
    <row r="32" spans="2:45" ht="24" customHeight="1" thickBot="1" x14ac:dyDescent="0.9">
      <c r="B32" s="689"/>
      <c r="C32" s="468">
        <v>60</v>
      </c>
      <c r="D32" s="398">
        <v>0.01</v>
      </c>
      <c r="E32" s="399">
        <v>1.1010311917135724E-6</v>
      </c>
      <c r="F32" s="400">
        <v>1.8189496240181691</v>
      </c>
      <c r="G32" s="523">
        <f t="shared" si="4"/>
        <v>0.67645344326836343</v>
      </c>
      <c r="H32" s="119">
        <f t="shared" si="6"/>
        <v>40.587206596101808</v>
      </c>
      <c r="J32" s="708"/>
      <c r="K32" s="188">
        <v>60</v>
      </c>
      <c r="L32" s="204">
        <v>49.54</v>
      </c>
      <c r="M32" s="181">
        <v>1.6020000000000001</v>
      </c>
      <c r="N32" s="196">
        <v>1.2090000000000001</v>
      </c>
      <c r="O32" s="646">
        <f t="shared" si="0"/>
        <v>140.28483881415471</v>
      </c>
      <c r="Q32" s="692"/>
      <c r="R32" s="132">
        <v>60</v>
      </c>
      <c r="S32" s="133">
        <v>5.1129212984270749E-2</v>
      </c>
      <c r="T32" s="133">
        <v>1.5812903012717452E-2</v>
      </c>
      <c r="U32" s="133">
        <v>6.682694054701519E-4</v>
      </c>
      <c r="V32" s="133">
        <v>7.0005277692976209E-2</v>
      </c>
      <c r="W32" s="133">
        <v>4.7424272759078422E-4</v>
      </c>
      <c r="X32" s="134">
        <v>1.5279312909630682</v>
      </c>
      <c r="Y32" s="127">
        <f t="shared" si="1"/>
        <v>0.52085703590313204</v>
      </c>
      <c r="AA32" s="734" t="s">
        <v>21</v>
      </c>
      <c r="AB32" s="233">
        <v>19</v>
      </c>
      <c r="AC32" s="236">
        <v>4.4540000000000004E-4</v>
      </c>
      <c r="AD32" s="237">
        <v>-7.9109999999999996E-3</v>
      </c>
      <c r="AE32" s="237">
        <v>-3.405E-3</v>
      </c>
      <c r="AF32" s="237">
        <v>4.2900000000000002E-4</v>
      </c>
      <c r="AG32" s="283">
        <v>-1.7240000000000001E-5</v>
      </c>
      <c r="AH32" s="242">
        <f t="shared" si="9"/>
        <v>-0.1625646</v>
      </c>
      <c r="AI32" s="119">
        <f t="shared" si="8"/>
        <v>-3.0887274000000002</v>
      </c>
      <c r="AK32" s="729"/>
      <c r="AL32" s="245">
        <v>40</v>
      </c>
      <c r="AM32" s="255">
        <v>-3.7230000000000002E-3</v>
      </c>
      <c r="AN32" s="256">
        <v>1.5779999999999999E-4</v>
      </c>
      <c r="AO32" s="256">
        <v>-9.5010000000000002E-7</v>
      </c>
      <c r="AP32" s="256">
        <v>3.325E-9</v>
      </c>
      <c r="AQ32" s="257">
        <v>-4.3720000000000004E-12</v>
      </c>
      <c r="AR32" s="242">
        <f t="shared" si="2"/>
        <v>9.4377999999999927E-3</v>
      </c>
      <c r="AS32" s="122">
        <f t="shared" si="3"/>
        <v>0.37751199999999974</v>
      </c>
    </row>
    <row r="33" spans="2:45" ht="24" customHeight="1" thickBot="1" x14ac:dyDescent="0.9">
      <c r="B33" s="752" t="s">
        <v>21</v>
      </c>
      <c r="C33" s="466">
        <v>19</v>
      </c>
      <c r="D33" s="401">
        <v>0.01</v>
      </c>
      <c r="E33" s="393">
        <v>4.9757335479739241E-9</v>
      </c>
      <c r="F33" s="402">
        <v>2.2355185903791068</v>
      </c>
      <c r="G33" s="523">
        <f t="shared" si="4"/>
        <v>0.98549397999188548</v>
      </c>
      <c r="H33" s="119">
        <f t="shared" si="6"/>
        <v>18.724385619845823</v>
      </c>
      <c r="J33" s="702" t="s">
        <v>15</v>
      </c>
      <c r="K33" s="184">
        <v>26</v>
      </c>
      <c r="L33" s="203">
        <v>271</v>
      </c>
      <c r="M33" s="197">
        <v>2.0310000000000001</v>
      </c>
      <c r="N33" s="198">
        <v>1.44</v>
      </c>
      <c r="O33" s="178">
        <f t="shared" si="0"/>
        <v>705.48225939020506</v>
      </c>
      <c r="Q33" s="718" t="s">
        <v>21</v>
      </c>
      <c r="R33" s="124">
        <v>19</v>
      </c>
      <c r="S33" s="125">
        <v>3.9863085237884142E-2</v>
      </c>
      <c r="T33" s="125">
        <v>2.1638788638297029E-2</v>
      </c>
      <c r="U33" s="125">
        <v>5.3108435906838139E-4</v>
      </c>
      <c r="V33" s="125">
        <v>0.15040887274616843</v>
      </c>
      <c r="W33" s="125">
        <v>3.3437014396157661E-4</v>
      </c>
      <c r="X33" s="126">
        <v>1.7830175709657636</v>
      </c>
      <c r="Y33" s="127">
        <f t="shared" si="1"/>
        <v>0.18458497193423917</v>
      </c>
      <c r="AA33" s="735"/>
      <c r="AB33" s="234">
        <v>26</v>
      </c>
      <c r="AC33" s="271">
        <v>6.6519999999999991E-4</v>
      </c>
      <c r="AD33" s="272">
        <v>-1.222E-2</v>
      </c>
      <c r="AE33" s="272">
        <v>-2.6019999999999997E-3</v>
      </c>
      <c r="AF33" s="272">
        <v>3.4470000000000003E-4</v>
      </c>
      <c r="AG33" s="273">
        <v>-1.399E-5</v>
      </c>
      <c r="AH33" s="242">
        <f t="shared" si="9"/>
        <v>-0.17693479999999998</v>
      </c>
      <c r="AI33" s="119">
        <f t="shared" si="8"/>
        <v>-4.6003047999999991</v>
      </c>
      <c r="AK33" s="729"/>
      <c r="AL33" s="245">
        <v>60</v>
      </c>
      <c r="AM33" s="255">
        <v>-5.5845000000000001E-3</v>
      </c>
      <c r="AN33" s="256">
        <v>2.3669999999999998E-4</v>
      </c>
      <c r="AO33" s="256">
        <v>-1.42515E-6</v>
      </c>
      <c r="AP33" s="256">
        <v>4.9875E-9</v>
      </c>
      <c r="AQ33" s="257">
        <v>-6.5580000000000001E-12</v>
      </c>
      <c r="AR33" s="242">
        <f t="shared" si="2"/>
        <v>1.4156699999999991E-2</v>
      </c>
      <c r="AS33" s="122">
        <f t="shared" si="3"/>
        <v>0.84940199999999944</v>
      </c>
    </row>
    <row r="34" spans="2:45" ht="24" customHeight="1" thickBot="1" x14ac:dyDescent="0.9">
      <c r="B34" s="753"/>
      <c r="C34" s="467">
        <v>26</v>
      </c>
      <c r="D34" s="395">
        <v>0.01</v>
      </c>
      <c r="E34" s="396">
        <v>6.3041988282043511E-10</v>
      </c>
      <c r="F34" s="397">
        <v>2.7138308977134478</v>
      </c>
      <c r="G34" s="523">
        <f t="shared" si="4"/>
        <v>0.98340323931203943</v>
      </c>
      <c r="H34" s="119">
        <f t="shared" si="6"/>
        <v>25.568484222113025</v>
      </c>
      <c r="J34" s="726"/>
      <c r="K34" s="179">
        <v>40</v>
      </c>
      <c r="L34" s="204">
        <v>309</v>
      </c>
      <c r="M34" s="199">
        <v>2.14</v>
      </c>
      <c r="N34" s="196">
        <v>1.46</v>
      </c>
      <c r="O34" s="178">
        <f t="shared" si="0"/>
        <v>676.79117290951388</v>
      </c>
      <c r="Q34" s="719"/>
      <c r="R34" s="128">
        <v>26</v>
      </c>
      <c r="S34" s="129">
        <v>4.042248005580406E-2</v>
      </c>
      <c r="T34" s="129">
        <v>2.041996305448961E-2</v>
      </c>
      <c r="U34" s="129">
        <v>5.9619509109814952E-4</v>
      </c>
      <c r="V34" s="129">
        <v>0.11636387583094591</v>
      </c>
      <c r="W34" s="129">
        <v>3.9336936818099336E-4</v>
      </c>
      <c r="X34" s="130">
        <v>1.8719993418568326</v>
      </c>
      <c r="Y34" s="127">
        <f t="shared" si="1"/>
        <v>0.25852678625083919</v>
      </c>
      <c r="AA34" s="735"/>
      <c r="AB34" s="234">
        <v>40</v>
      </c>
      <c r="AC34" s="271">
        <v>1.4189999999999999E-3</v>
      </c>
      <c r="AD34" s="272">
        <v>-2.699E-2</v>
      </c>
      <c r="AE34" s="272">
        <v>1.5139999999999999E-4</v>
      </c>
      <c r="AF34" s="272">
        <v>5.5630000000000001E-5</v>
      </c>
      <c r="AG34" s="273">
        <v>-2.8439999999999998E-6</v>
      </c>
      <c r="AH34" s="242">
        <f t="shared" si="9"/>
        <v>-0.22615100000000002</v>
      </c>
      <c r="AI34" s="119">
        <f t="shared" si="8"/>
        <v>-9.0460400000000014</v>
      </c>
      <c r="AK34" s="729"/>
      <c r="AL34" s="245">
        <v>75</v>
      </c>
      <c r="AM34" s="255">
        <v>-6.9806250000000007E-3</v>
      </c>
      <c r="AN34" s="256">
        <v>2.9587499999999997E-4</v>
      </c>
      <c r="AO34" s="256">
        <v>-1.7814374999999999E-6</v>
      </c>
      <c r="AP34" s="256">
        <v>6.2343750000000002E-9</v>
      </c>
      <c r="AQ34" s="257">
        <v>-8.197500000000001E-12</v>
      </c>
      <c r="AR34" s="242">
        <f t="shared" si="2"/>
        <v>1.7695874999999986E-2</v>
      </c>
      <c r="AS34" s="122">
        <f t="shared" si="3"/>
        <v>1.327190624999999</v>
      </c>
    </row>
    <row r="35" spans="2:45" ht="24" customHeight="1" thickBot="1" x14ac:dyDescent="0.9">
      <c r="B35" s="753"/>
      <c r="C35" s="467">
        <v>40</v>
      </c>
      <c r="D35" s="395">
        <v>0.01</v>
      </c>
      <c r="E35" s="396">
        <v>1.8434466820745532E-8</v>
      </c>
      <c r="F35" s="397">
        <v>2.3584991696787521</v>
      </c>
      <c r="G35" s="523">
        <f t="shared" si="4"/>
        <v>0.91234291501542053</v>
      </c>
      <c r="H35" s="119">
        <f t="shared" si="6"/>
        <v>36.493716600616821</v>
      </c>
      <c r="J35" s="703"/>
      <c r="K35" s="183">
        <v>60</v>
      </c>
      <c r="L35" s="205">
        <v>251.4</v>
      </c>
      <c r="M35" s="200">
        <v>2.0659999999999998</v>
      </c>
      <c r="N35" s="207">
        <v>1.41</v>
      </c>
      <c r="O35" s="646">
        <f t="shared" si="0"/>
        <v>536.92420091325278</v>
      </c>
      <c r="Q35" s="719"/>
      <c r="R35" s="128">
        <v>40</v>
      </c>
      <c r="S35" s="129">
        <v>5.1193865411788865E-2</v>
      </c>
      <c r="T35" s="129">
        <v>1.6023444993605918E-2</v>
      </c>
      <c r="U35" s="129">
        <v>6.639636080529171E-4</v>
      </c>
      <c r="V35" s="129">
        <v>9.0337919939518924E-2</v>
      </c>
      <c r="W35" s="129">
        <v>4.4051542989429816E-4</v>
      </c>
      <c r="X35" s="130">
        <v>1.6786564548586731</v>
      </c>
      <c r="Y35" s="127">
        <f t="shared" si="1"/>
        <v>0.39423470128630972</v>
      </c>
      <c r="AA35" s="735"/>
      <c r="AB35" s="234">
        <v>60</v>
      </c>
      <c r="AC35" s="271">
        <v>1.4189999999999999E-3</v>
      </c>
      <c r="AD35" s="272">
        <v>-2.699E-2</v>
      </c>
      <c r="AE35" s="272">
        <v>1.5139999999999999E-4</v>
      </c>
      <c r="AF35" s="272">
        <v>5.5630000000000001E-5</v>
      </c>
      <c r="AG35" s="273">
        <v>-2.8439999999999998E-6</v>
      </c>
      <c r="AH35" s="242">
        <f t="shared" si="9"/>
        <v>-0.22615100000000002</v>
      </c>
      <c r="AI35" s="119">
        <f t="shared" si="8"/>
        <v>-13.56906</v>
      </c>
      <c r="AK35" s="729"/>
      <c r="AL35" s="245">
        <v>90</v>
      </c>
      <c r="AM35" s="255">
        <v>-8.3767500000000005E-3</v>
      </c>
      <c r="AN35" s="256">
        <v>3.5504999999999993E-4</v>
      </c>
      <c r="AO35" s="256">
        <v>-2.1377249999999999E-6</v>
      </c>
      <c r="AP35" s="256">
        <v>7.4812499999999996E-9</v>
      </c>
      <c r="AQ35" s="257">
        <v>-9.8370000000000002E-12</v>
      </c>
      <c r="AR35" s="242">
        <f t="shared" si="2"/>
        <v>2.1235049999999978E-2</v>
      </c>
      <c r="AS35" s="122">
        <f t="shared" si="3"/>
        <v>1.9111544999999981</v>
      </c>
    </row>
    <row r="36" spans="2:45" ht="24" customHeight="1" thickBot="1" x14ac:dyDescent="0.9">
      <c r="B36" s="753"/>
      <c r="C36" s="467">
        <v>60</v>
      </c>
      <c r="D36" s="395">
        <v>0.01</v>
      </c>
      <c r="E36" s="396">
        <v>1.4887928186541102E-8</v>
      </c>
      <c r="F36" s="397">
        <v>2.6125528717042759</v>
      </c>
      <c r="G36" s="523">
        <f t="shared" si="4"/>
        <v>0.8</v>
      </c>
      <c r="H36" s="119">
        <f t="shared" si="6"/>
        <v>48</v>
      </c>
      <c r="J36" s="707" t="s">
        <v>21</v>
      </c>
      <c r="K36" s="175">
        <v>19</v>
      </c>
      <c r="L36" s="389">
        <v>509.27</v>
      </c>
      <c r="M36" s="514">
        <v>2.0150000000000001</v>
      </c>
      <c r="N36" s="386">
        <v>1.194</v>
      </c>
      <c r="O36" s="178">
        <f t="shared" si="0"/>
        <v>525.43412931861315</v>
      </c>
      <c r="Q36" s="719"/>
      <c r="R36" s="128">
        <v>60</v>
      </c>
      <c r="S36" s="129">
        <v>3.8799406654010979E-2</v>
      </c>
      <c r="T36" s="129">
        <v>1.6480058455710895E-2</v>
      </c>
      <c r="U36" s="129">
        <v>6.9820197229084459E-4</v>
      </c>
      <c r="V36" s="129">
        <v>6.6106225476465885E-2</v>
      </c>
      <c r="W36" s="129">
        <v>4.7047918335963357E-4</v>
      </c>
      <c r="X36" s="130">
        <v>1.6227724973222166</v>
      </c>
      <c r="Y36" s="127">
        <f t="shared" si="1"/>
        <v>0.56564685629821765</v>
      </c>
      <c r="AA36" s="735"/>
      <c r="AB36" s="234">
        <v>75</v>
      </c>
      <c r="AC36" s="271">
        <v>2.4399999999999999E-3</v>
      </c>
      <c r="AD36" s="272">
        <v>-4.6989999999999997E-2</v>
      </c>
      <c r="AE36" s="272">
        <v>3.8800000000000002E-3</v>
      </c>
      <c r="AF36" s="272">
        <v>-3.3579999999999998E-4</v>
      </c>
      <c r="AG36" s="273">
        <v>1.225E-5</v>
      </c>
      <c r="AH36" s="242">
        <f t="shared" si="9"/>
        <v>-0.29275999999999996</v>
      </c>
      <c r="AI36" s="119">
        <f t="shared" si="8"/>
        <v>-21.956999999999997</v>
      </c>
      <c r="AK36" s="730"/>
      <c r="AL36" s="246">
        <v>125</v>
      </c>
      <c r="AM36" s="263">
        <v>-1.1634375000000002E-2</v>
      </c>
      <c r="AN36" s="259">
        <v>4.9312499999999986E-4</v>
      </c>
      <c r="AO36" s="259">
        <v>-2.9690625E-6</v>
      </c>
      <c r="AP36" s="259">
        <v>1.0390625E-8</v>
      </c>
      <c r="AQ36" s="264">
        <v>-1.3662500000000002E-11</v>
      </c>
      <c r="AR36" s="242">
        <f t="shared" si="2"/>
        <v>2.9493124999999971E-2</v>
      </c>
      <c r="AS36" s="122">
        <f t="shared" si="3"/>
        <v>3.6866406249999963</v>
      </c>
    </row>
    <row r="37" spans="2:45" ht="24" customHeight="1" thickBot="1" x14ac:dyDescent="0.9">
      <c r="B37" s="753"/>
      <c r="C37" s="467">
        <v>75</v>
      </c>
      <c r="D37" s="395">
        <v>0.01</v>
      </c>
      <c r="E37" s="396">
        <v>2.2692938993693701E-8</v>
      </c>
      <c r="F37" s="397">
        <v>2.6494013932779432</v>
      </c>
      <c r="G37" s="523">
        <f t="shared" si="4"/>
        <v>0.68892481877113088</v>
      </c>
      <c r="H37" s="119">
        <f t="shared" si="6"/>
        <v>51.669361407834813</v>
      </c>
      <c r="J37" s="708"/>
      <c r="K37" s="179">
        <v>26</v>
      </c>
      <c r="L37" s="357">
        <v>581.54</v>
      </c>
      <c r="M37" s="199">
        <v>2.0150000000000001</v>
      </c>
      <c r="N37" s="201">
        <v>1.194</v>
      </c>
      <c r="O37" s="178">
        <f t="shared" si="0"/>
        <v>599.9979648593993</v>
      </c>
      <c r="Q37" s="719"/>
      <c r="R37" s="128">
        <v>75</v>
      </c>
      <c r="S37" s="129">
        <v>4.1424534022643802E-2</v>
      </c>
      <c r="T37" s="129">
        <v>1.4141920901550586E-2</v>
      </c>
      <c r="U37" s="129">
        <v>7.1189470345212329E-4</v>
      </c>
      <c r="V37" s="129">
        <v>5.5835836047438081E-2</v>
      </c>
      <c r="W37" s="129">
        <v>4.6484636067884946E-4</v>
      </c>
      <c r="X37" s="130">
        <v>1.460697299288455</v>
      </c>
      <c r="Y37" s="127">
        <f t="shared" si="1"/>
        <v>0.67412088541140658</v>
      </c>
      <c r="AA37" s="735"/>
      <c r="AB37" s="234">
        <v>90</v>
      </c>
      <c r="AC37" s="271">
        <v>2.4399999999999999E-3</v>
      </c>
      <c r="AD37" s="272">
        <v>-4.6989999999999997E-2</v>
      </c>
      <c r="AE37" s="272">
        <v>3.8800000000000002E-3</v>
      </c>
      <c r="AF37" s="272">
        <v>-3.3579999999999998E-4</v>
      </c>
      <c r="AG37" s="273">
        <v>1.225E-5</v>
      </c>
      <c r="AH37" s="242">
        <f t="shared" si="9"/>
        <v>-0.29275999999999996</v>
      </c>
      <c r="AI37" s="119">
        <f t="shared" si="8"/>
        <v>-26.348399999999998</v>
      </c>
      <c r="AK37" s="728" t="s">
        <v>63</v>
      </c>
      <c r="AL37" s="250">
        <v>26</v>
      </c>
      <c r="AM37" s="265">
        <v>-3.0000000000000001E-3</v>
      </c>
      <c r="AN37" s="266">
        <v>1E-4</v>
      </c>
      <c r="AO37" s="266">
        <v>-8.9999999999999996E-7</v>
      </c>
      <c r="AP37" s="266">
        <v>4.0000000000000001E-10</v>
      </c>
      <c r="AQ37" s="267">
        <v>7.9999999999999998E-12</v>
      </c>
      <c r="AR37" s="242">
        <f t="shared" si="2"/>
        <v>-2.9999999999999957E-3</v>
      </c>
      <c r="AS37" s="122">
        <f t="shared" si="3"/>
        <v>-7.7999999999999889E-2</v>
      </c>
    </row>
    <row r="38" spans="2:45" ht="24" customHeight="1" thickBot="1" x14ac:dyDescent="0.9">
      <c r="B38" s="753"/>
      <c r="C38" s="467">
        <v>90</v>
      </c>
      <c r="D38" s="395">
        <v>0.01</v>
      </c>
      <c r="E38" s="396">
        <v>9.8414440975217902E-8</v>
      </c>
      <c r="F38" s="397">
        <v>2.4772252516933335</v>
      </c>
      <c r="G38" s="523">
        <f t="shared" si="4"/>
        <v>0.53017932691404512</v>
      </c>
      <c r="H38" s="119">
        <f t="shared" si="6"/>
        <v>47.716139422264064</v>
      </c>
      <c r="J38" s="708"/>
      <c r="K38" s="179">
        <v>40</v>
      </c>
      <c r="L38" s="230">
        <v>630.00380357719871</v>
      </c>
      <c r="M38" s="231">
        <v>2.0150000000000001</v>
      </c>
      <c r="N38" s="201">
        <v>1.194</v>
      </c>
      <c r="O38" s="178">
        <f t="shared" si="0"/>
        <v>650</v>
      </c>
      <c r="Q38" s="719"/>
      <c r="R38" s="128">
        <v>90</v>
      </c>
      <c r="S38" s="129">
        <v>3.6211771758990645E-2</v>
      </c>
      <c r="T38" s="129">
        <v>1.9867301384581617E-2</v>
      </c>
      <c r="U38" s="129">
        <v>6.6748907309935942E-4</v>
      </c>
      <c r="V38" s="129">
        <v>4.9206113106140349E-2</v>
      </c>
      <c r="W38" s="129">
        <v>4.6568865593631662E-4</v>
      </c>
      <c r="X38" s="130">
        <v>1.5424452526310231</v>
      </c>
      <c r="Y38" s="127">
        <f t="shared" si="1"/>
        <v>0.73949543412802832</v>
      </c>
      <c r="AA38" s="736"/>
      <c r="AB38" s="239">
        <v>125</v>
      </c>
      <c r="AC38" s="274">
        <v>3.7750000000000001E-3</v>
      </c>
      <c r="AD38" s="275">
        <v>-7.3150000000000007E-2</v>
      </c>
      <c r="AE38" s="275">
        <v>8.7549999999999989E-3</v>
      </c>
      <c r="AF38" s="275">
        <v>-8.4769999999999995E-4</v>
      </c>
      <c r="AG38" s="276">
        <v>3.1989999999999997E-5</v>
      </c>
      <c r="AH38" s="242">
        <f t="shared" si="9"/>
        <v>-0.38002500000000006</v>
      </c>
      <c r="AI38" s="119">
        <f t="shared" si="8"/>
        <v>-47.503125000000004</v>
      </c>
      <c r="AK38" s="730"/>
      <c r="AL38" s="245">
        <v>60</v>
      </c>
      <c r="AM38" s="518">
        <v>-6.0000000000000002E-5</v>
      </c>
      <c r="AN38" s="268">
        <v>3.9999999999999998E-6</v>
      </c>
      <c r="AO38" s="268">
        <v>5.9999999999999997E-7</v>
      </c>
      <c r="AP38" s="256">
        <v>3E-9</v>
      </c>
      <c r="AQ38" s="260">
        <v>-1.9999999999999999E-11</v>
      </c>
      <c r="AR38" s="242">
        <f t="shared" si="2"/>
        <v>1.6740000000000005E-2</v>
      </c>
      <c r="AS38" s="122">
        <f t="shared" si="3"/>
        <v>1.0044000000000004</v>
      </c>
    </row>
    <row r="39" spans="2:45" ht="24" customHeight="1" thickBot="1" x14ac:dyDescent="0.9">
      <c r="B39" s="753"/>
      <c r="C39" s="468">
        <v>125</v>
      </c>
      <c r="D39" s="398">
        <v>0.01</v>
      </c>
      <c r="E39" s="399">
        <v>2.6870549229305739E-7</v>
      </c>
      <c r="F39" s="400">
        <v>2.4772252516933335</v>
      </c>
      <c r="G39" s="523" t="str">
        <f t="shared" si="4"/>
        <v>Under 30%</v>
      </c>
      <c r="H39" s="119" t="str">
        <f t="shared" si="6"/>
        <v>Out of Range</v>
      </c>
      <c r="J39" s="708"/>
      <c r="K39" s="179">
        <v>60</v>
      </c>
      <c r="L39" s="365">
        <v>557.3110570105988</v>
      </c>
      <c r="M39" s="200">
        <v>2.0150000000000001</v>
      </c>
      <c r="N39" s="201">
        <v>1.194</v>
      </c>
      <c r="O39" s="178">
        <f t="shared" si="0"/>
        <v>575</v>
      </c>
      <c r="Q39" s="719"/>
      <c r="R39" s="132">
        <v>125</v>
      </c>
      <c r="S39" s="133">
        <v>3.8139936201421407E-2</v>
      </c>
      <c r="T39" s="133">
        <v>1.7287642009696173E-2</v>
      </c>
      <c r="U39" s="133">
        <v>6.2774140532878781E-4</v>
      </c>
      <c r="V39" s="133">
        <v>3.3631471810132159E-2</v>
      </c>
      <c r="W39" s="133">
        <v>4.6494977894339897E-4</v>
      </c>
      <c r="X39" s="134">
        <v>1.3067124000265149</v>
      </c>
      <c r="Y39" s="127">
        <f t="shared" si="1"/>
        <v>0.86197908035338622</v>
      </c>
      <c r="AA39" s="734" t="s">
        <v>7</v>
      </c>
      <c r="AB39" s="233">
        <v>14</v>
      </c>
      <c r="AC39" s="367">
        <v>0</v>
      </c>
      <c r="AD39" s="278">
        <v>-1.0699999999999999E-2</v>
      </c>
      <c r="AE39" s="278">
        <v>5.9599999999999996E-4</v>
      </c>
      <c r="AF39" s="278">
        <v>-4.9200000000000003E-4</v>
      </c>
      <c r="AG39" s="279">
        <v>3.0700000000000001E-5</v>
      </c>
      <c r="AH39" s="242">
        <f t="shared" si="9"/>
        <v>-0.23240000000000011</v>
      </c>
      <c r="AI39" s="119">
        <f t="shared" si="8"/>
        <v>-3.2536000000000014</v>
      </c>
      <c r="AK39" s="728" t="s">
        <v>7</v>
      </c>
      <c r="AL39" s="244">
        <v>14</v>
      </c>
      <c r="AM39" s="265">
        <v>-2.5000000000000001E-3</v>
      </c>
      <c r="AN39" s="266">
        <v>9.6700000000000006E-5</v>
      </c>
      <c r="AO39" s="266">
        <v>5.5600000000000002E-8</v>
      </c>
      <c r="AP39" s="375">
        <v>0</v>
      </c>
      <c r="AQ39" s="381">
        <v>0</v>
      </c>
      <c r="AR39" s="242">
        <f t="shared" si="2"/>
        <v>1.9064000000000001E-2</v>
      </c>
      <c r="AS39" s="122">
        <f t="shared" si="3"/>
        <v>0.26689600000000002</v>
      </c>
    </row>
    <row r="40" spans="2:45" ht="24" customHeight="1" thickBot="1" x14ac:dyDescent="0.9">
      <c r="B40" s="753"/>
      <c r="C40" s="721" t="s">
        <v>50</v>
      </c>
      <c r="D40" s="722"/>
      <c r="E40" s="722"/>
      <c r="F40" s="722"/>
      <c r="G40" s="722"/>
      <c r="H40" s="723"/>
      <c r="J40" s="708"/>
      <c r="K40" s="179">
        <v>75</v>
      </c>
      <c r="L40" s="390">
        <v>542.77</v>
      </c>
      <c r="M40" s="515">
        <v>2.0150000000000001</v>
      </c>
      <c r="N40" s="516">
        <v>1.194</v>
      </c>
      <c r="O40" s="178">
        <f t="shared" si="0"/>
        <v>559.99741270890422</v>
      </c>
      <c r="Q40" s="719"/>
      <c r="R40" s="756" t="s">
        <v>50</v>
      </c>
      <c r="S40" s="757"/>
      <c r="T40" s="757"/>
      <c r="U40" s="757"/>
      <c r="V40" s="757"/>
      <c r="W40" s="757"/>
      <c r="X40" s="757"/>
      <c r="Y40" s="758"/>
      <c r="AA40" s="735"/>
      <c r="AB40" s="234">
        <v>26</v>
      </c>
      <c r="AC40" s="369">
        <v>0</v>
      </c>
      <c r="AD40" s="272">
        <v>-2.5600000000000001E-2</v>
      </c>
      <c r="AE40" s="272">
        <v>3.4299999999999999E-3</v>
      </c>
      <c r="AF40" s="272">
        <v>-7.3399999999999995E-4</v>
      </c>
      <c r="AG40" s="273">
        <v>3.9900000000000001E-5</v>
      </c>
      <c r="AH40" s="242">
        <f t="shared" si="9"/>
        <v>-0.248</v>
      </c>
      <c r="AI40" s="119">
        <f t="shared" si="8"/>
        <v>-6.4480000000000004</v>
      </c>
      <c r="AK40" s="729"/>
      <c r="AL40" s="245">
        <v>26</v>
      </c>
      <c r="AM40" s="255">
        <v>-3.3E-3</v>
      </c>
      <c r="AN40" s="256">
        <v>1.2899999999999999E-4</v>
      </c>
      <c r="AO40" s="256">
        <v>3.8000000000000003E-8</v>
      </c>
      <c r="AP40" s="377">
        <v>0</v>
      </c>
      <c r="AQ40" s="378">
        <v>0</v>
      </c>
      <c r="AR40" s="242">
        <f t="shared" si="2"/>
        <v>2.4019999999999996E-2</v>
      </c>
      <c r="AS40" s="122">
        <f t="shared" si="3"/>
        <v>0.62451999999999985</v>
      </c>
    </row>
    <row r="41" spans="2:45" ht="24" customHeight="1" thickBot="1" x14ac:dyDescent="0.9">
      <c r="B41" s="754"/>
      <c r="C41" s="470">
        <v>125</v>
      </c>
      <c r="D41" s="409">
        <v>0.01</v>
      </c>
      <c r="E41" s="410">
        <v>2.8411900000000002E-6</v>
      </c>
      <c r="F41" s="411">
        <v>1.956</v>
      </c>
      <c r="G41" s="312">
        <f>IF(OR(0.01*(1/(D41+E41*(D$6^F41)))&lt;0.3,0.01*(1/(D41+E41*(D$6^F41)))&gt;1),"Under 30%",0.01*(1/(D41+E41*(D$6^F41))))</f>
        <v>0.30119886173778126</v>
      </c>
      <c r="H41" s="313">
        <f>IF(G41="Under 30%","Out of Range",G41*C41)</f>
        <v>37.649857717222659</v>
      </c>
      <c r="J41" s="708"/>
      <c r="K41" s="202">
        <v>90</v>
      </c>
      <c r="L41" s="355">
        <v>542.77</v>
      </c>
      <c r="M41" s="515">
        <v>2.0150000000000001</v>
      </c>
      <c r="N41" s="356">
        <v>1.194</v>
      </c>
      <c r="O41" s="178">
        <f t="shared" si="0"/>
        <v>559.99741270890422</v>
      </c>
      <c r="Q41" s="720"/>
      <c r="R41" s="314">
        <v>125</v>
      </c>
      <c r="S41" s="316">
        <v>0.01</v>
      </c>
      <c r="T41" s="317">
        <v>1.1926086093861445E-2</v>
      </c>
      <c r="U41" s="317">
        <v>5.3786756781506789E-4</v>
      </c>
      <c r="V41" s="317">
        <v>3.2238365948085011E-2</v>
      </c>
      <c r="W41" s="317">
        <v>3.843674263276676E-4</v>
      </c>
      <c r="X41" s="318">
        <v>1.0477153271393709</v>
      </c>
      <c r="Y41" s="315">
        <f t="shared" si="1"/>
        <v>0.80788896906542362</v>
      </c>
      <c r="AA41" s="735"/>
      <c r="AB41" s="234">
        <v>60</v>
      </c>
      <c r="AC41" s="369">
        <v>0</v>
      </c>
      <c r="AD41" s="272">
        <v>-3.8699999999999998E-2</v>
      </c>
      <c r="AE41" s="272">
        <v>3.0500000000000002E-3</v>
      </c>
      <c r="AF41" s="272">
        <v>-5.4900000000000001E-4</v>
      </c>
      <c r="AG41" s="273">
        <v>2.69E-5</v>
      </c>
      <c r="AH41" s="242">
        <f t="shared" si="9"/>
        <v>-0.36199999999999999</v>
      </c>
      <c r="AI41" s="119">
        <f t="shared" si="8"/>
        <v>-21.72</v>
      </c>
      <c r="AK41" s="729"/>
      <c r="AL41" s="245">
        <v>60</v>
      </c>
      <c r="AM41" s="255">
        <v>-4.4000000000000003E-3</v>
      </c>
      <c r="AN41" s="256">
        <v>1.74E-4</v>
      </c>
      <c r="AO41" s="256">
        <v>4.0900000000000002E-8</v>
      </c>
      <c r="AP41" s="377">
        <v>0</v>
      </c>
      <c r="AQ41" s="378">
        <v>0</v>
      </c>
      <c r="AR41" s="242">
        <f t="shared" si="2"/>
        <v>3.2035999999999995E-2</v>
      </c>
      <c r="AS41" s="122">
        <f t="shared" si="3"/>
        <v>1.9221599999999996</v>
      </c>
    </row>
    <row r="42" spans="2:45" ht="24" customHeight="1" thickBot="1" x14ac:dyDescent="0.9">
      <c r="B42" s="687" t="s">
        <v>53</v>
      </c>
      <c r="C42" s="466">
        <v>26</v>
      </c>
      <c r="D42" s="401">
        <v>0.01</v>
      </c>
      <c r="E42" s="393">
        <v>2.8130000000000001E-9</v>
      </c>
      <c r="F42" s="402">
        <v>2.423</v>
      </c>
      <c r="G42" s="312">
        <f t="shared" ref="G42:G106" si="11">IF(OR(0.01*(1/(D42+E42*(D$6^F42)))&lt;0.3,0.01*(1/(D42+E42*(D$6^F42)))&gt;1),"Under 30%",0.01*(1/(D42+E42*(D$6^F42))))</f>
        <v>0.98064987785705027</v>
      </c>
      <c r="H42" s="622">
        <f t="shared" ref="H42:H135" si="12">IF(G42="Under 30%","Out of Range",G42*C42)</f>
        <v>25.496896824283308</v>
      </c>
      <c r="J42" s="709"/>
      <c r="K42" s="202">
        <v>125</v>
      </c>
      <c r="L42" s="227">
        <v>533.08014148839891</v>
      </c>
      <c r="M42" s="206">
        <v>2.0150000000000001</v>
      </c>
      <c r="N42" s="385">
        <v>1.194</v>
      </c>
      <c r="O42" s="646">
        <f t="shared" si="0"/>
        <v>550</v>
      </c>
      <c r="Q42" s="690" t="s">
        <v>53</v>
      </c>
      <c r="R42" s="124">
        <v>26</v>
      </c>
      <c r="S42" s="338">
        <v>6.1752007864350651E-2</v>
      </c>
      <c r="T42" s="302">
        <v>1.0352571836178699E-2</v>
      </c>
      <c r="U42" s="302">
        <v>1.9199099020566574E-4</v>
      </c>
      <c r="V42" s="302">
        <v>4.3217301668527712E-2</v>
      </c>
      <c r="W42" s="147">
        <v>1.1671456811173094E-4</v>
      </c>
      <c r="X42" s="148">
        <v>1.7779141981020663</v>
      </c>
      <c r="Y42" s="127">
        <f t="shared" si="1"/>
        <v>0.25624501394852944</v>
      </c>
      <c r="AA42" s="735"/>
      <c r="AB42" s="234">
        <v>125</v>
      </c>
      <c r="AC42" s="369">
        <v>0</v>
      </c>
      <c r="AD42" s="272">
        <v>-8.5999999999999993E-2</v>
      </c>
      <c r="AE42" s="272">
        <v>1.14E-2</v>
      </c>
      <c r="AF42" s="272">
        <v>-1.3699999999999999E-3</v>
      </c>
      <c r="AG42" s="273">
        <v>6.05E-5</v>
      </c>
      <c r="AH42" s="242">
        <f t="shared" si="9"/>
        <v>-0.48499999999999965</v>
      </c>
      <c r="AI42" s="119">
        <f t="shared" si="8"/>
        <v>-60.624999999999957</v>
      </c>
      <c r="AK42" s="729"/>
      <c r="AL42" s="245">
        <v>75</v>
      </c>
      <c r="AM42" s="255">
        <v>-4.8999999999999998E-3</v>
      </c>
      <c r="AN42" s="256">
        <v>2.0000000000000001E-4</v>
      </c>
      <c r="AO42" s="256">
        <v>4.0000000000000001E-8</v>
      </c>
      <c r="AP42" s="377">
        <v>0</v>
      </c>
      <c r="AQ42" s="378">
        <v>0</v>
      </c>
      <c r="AR42" s="242">
        <f t="shared" si="2"/>
        <v>3.6699999999999997E-2</v>
      </c>
      <c r="AS42" s="122">
        <f t="shared" si="3"/>
        <v>2.7524999999999999</v>
      </c>
    </row>
    <row r="43" spans="2:45" ht="24" customHeight="1" thickBot="1" x14ac:dyDescent="0.9">
      <c r="B43" s="688"/>
      <c r="C43" s="467">
        <v>40</v>
      </c>
      <c r="D43" s="395">
        <v>0.01</v>
      </c>
      <c r="E43" s="396">
        <v>4.2549999999999999E-9</v>
      </c>
      <c r="F43" s="397">
        <v>2.5720000000000001</v>
      </c>
      <c r="G43" s="312">
        <f t="shared" si="11"/>
        <v>0.94403850927998312</v>
      </c>
      <c r="H43" s="622">
        <f t="shared" si="12"/>
        <v>37.761540371199324</v>
      </c>
      <c r="J43" s="702" t="s">
        <v>53</v>
      </c>
      <c r="K43" s="184">
        <v>26</v>
      </c>
      <c r="L43" s="389">
        <v>443.52876329806838</v>
      </c>
      <c r="M43" s="388">
        <v>2.0150000000000001</v>
      </c>
      <c r="N43" s="387">
        <v>1.3116271254420306</v>
      </c>
      <c r="O43" s="178">
        <f t="shared" si="0"/>
        <v>724.99820701906879</v>
      </c>
      <c r="Q43" s="691"/>
      <c r="R43" s="128">
        <v>40</v>
      </c>
      <c r="S43" s="348">
        <v>6.3622853785591543E-2</v>
      </c>
      <c r="T43" s="349">
        <v>0.01</v>
      </c>
      <c r="U43" s="343">
        <v>2.0789036301092754E-4</v>
      </c>
      <c r="V43" s="349">
        <v>3.2117243337315672E-2</v>
      </c>
      <c r="W43" s="340">
        <v>1.276485812685628E-4</v>
      </c>
      <c r="X43" s="335">
        <v>1.6476138181688011</v>
      </c>
      <c r="Y43" s="131">
        <f t="shared" si="1"/>
        <v>0.39905005166186064</v>
      </c>
      <c r="AA43" s="735"/>
      <c r="AB43" s="234">
        <v>147</v>
      </c>
      <c r="AC43" s="369">
        <v>0</v>
      </c>
      <c r="AD43" s="272">
        <v>-8.1699999999999995E-2</v>
      </c>
      <c r="AE43" s="272">
        <v>7.3299999999999997E-3</v>
      </c>
      <c r="AF43" s="272">
        <v>-6.4000000000000005E-4</v>
      </c>
      <c r="AG43" s="273">
        <v>2.3900000000000002E-5</v>
      </c>
      <c r="AH43" s="242">
        <f t="shared" si="9"/>
        <v>-0.48499999999999999</v>
      </c>
      <c r="AI43" s="119">
        <f t="shared" si="8"/>
        <v>-71.295000000000002</v>
      </c>
      <c r="AK43" s="729"/>
      <c r="AL43" s="245">
        <v>125</v>
      </c>
      <c r="AM43" s="255">
        <v>-6.0000000000000001E-3</v>
      </c>
      <c r="AN43" s="256">
        <v>2.4000000000000001E-4</v>
      </c>
      <c r="AO43" s="256">
        <v>3.2199999999999997E-8</v>
      </c>
      <c r="AP43" s="377">
        <v>0</v>
      </c>
      <c r="AQ43" s="378">
        <v>0</v>
      </c>
      <c r="AR43" s="242">
        <f t="shared" si="2"/>
        <v>4.3288E-2</v>
      </c>
      <c r="AS43" s="122">
        <f t="shared" si="3"/>
        <v>5.4109999999999996</v>
      </c>
    </row>
    <row r="44" spans="2:45" ht="24" customHeight="1" thickBot="1" x14ac:dyDescent="0.9">
      <c r="B44" s="689"/>
      <c r="C44" s="468">
        <v>60</v>
      </c>
      <c r="D44" s="398">
        <v>0.01</v>
      </c>
      <c r="E44" s="399">
        <v>5.6940000000000004E-9</v>
      </c>
      <c r="F44" s="400">
        <v>2.714</v>
      </c>
      <c r="G44" s="312">
        <f t="shared" si="11"/>
        <v>0.86763992860329797</v>
      </c>
      <c r="H44" s="313">
        <f t="shared" si="12"/>
        <v>52.058395716197879</v>
      </c>
      <c r="J44" s="726"/>
      <c r="K44" s="179">
        <v>40</v>
      </c>
      <c r="L44" s="365">
        <v>442.14893175743748</v>
      </c>
      <c r="M44" s="200">
        <v>2.0150000000000001</v>
      </c>
      <c r="N44" s="201">
        <v>1.2825591375200613</v>
      </c>
      <c r="O44" s="178">
        <f t="shared" si="0"/>
        <v>645.05698673357188</v>
      </c>
      <c r="Q44" s="692"/>
      <c r="R44" s="132">
        <v>60</v>
      </c>
      <c r="S44" s="140">
        <v>6.481100590971009E-2</v>
      </c>
      <c r="T44" s="133">
        <v>0.01</v>
      </c>
      <c r="U44" s="141">
        <v>2.2766342425246578E-4</v>
      </c>
      <c r="V44" s="133">
        <v>2.4309943314900655E-2</v>
      </c>
      <c r="W44" s="133">
        <v>1.360733160525645E-4</v>
      </c>
      <c r="X44" s="134">
        <v>1.4958064169659924</v>
      </c>
      <c r="Y44" s="135">
        <f t="shared" si="1"/>
        <v>0.58320319520144415</v>
      </c>
      <c r="AA44" s="736"/>
      <c r="AB44" s="235">
        <v>160</v>
      </c>
      <c r="AC44" s="368">
        <v>0</v>
      </c>
      <c r="AD44" s="280">
        <v>-8.5900000000000004E-2</v>
      </c>
      <c r="AE44" s="280">
        <v>7.2199999999999999E-3</v>
      </c>
      <c r="AF44" s="280">
        <v>-5.53E-4</v>
      </c>
      <c r="AG44" s="281">
        <v>1.88E-5</v>
      </c>
      <c r="AH44" s="242">
        <f t="shared" si="9"/>
        <v>-0.502</v>
      </c>
      <c r="AI44" s="119">
        <f t="shared" si="8"/>
        <v>-80.319999999999993</v>
      </c>
      <c r="AK44" s="729"/>
      <c r="AL44" s="245">
        <v>147</v>
      </c>
      <c r="AM44" s="255">
        <v>-7.9000000000000008E-3</v>
      </c>
      <c r="AN44" s="256">
        <v>3.1399999999999999E-4</v>
      </c>
      <c r="AO44" s="256">
        <v>7.3099999999999999E-8</v>
      </c>
      <c r="AP44" s="377">
        <v>0</v>
      </c>
      <c r="AQ44" s="378">
        <v>0</v>
      </c>
      <c r="AR44" s="242">
        <f t="shared" si="2"/>
        <v>5.7823999999999993E-2</v>
      </c>
      <c r="AS44" s="122">
        <f t="shared" si="3"/>
        <v>8.5001279999999984</v>
      </c>
    </row>
    <row r="45" spans="2:45" ht="24" customHeight="1" thickBot="1" x14ac:dyDescent="0.9">
      <c r="B45" s="687" t="s">
        <v>63</v>
      </c>
      <c r="C45" s="466">
        <v>26</v>
      </c>
      <c r="D45" s="401">
        <v>0.01</v>
      </c>
      <c r="E45" s="393">
        <v>2.6987935484064322E-9</v>
      </c>
      <c r="F45" s="402">
        <v>2.4540837670388438</v>
      </c>
      <c r="G45" s="312">
        <f t="shared" si="11"/>
        <v>0.97862271778709498</v>
      </c>
      <c r="H45" s="622">
        <f t="shared" si="12"/>
        <v>25.444190662464468</v>
      </c>
      <c r="J45" s="703"/>
      <c r="K45" s="179">
        <v>60</v>
      </c>
      <c r="L45" s="205">
        <v>447.33893984329939</v>
      </c>
      <c r="M45" s="206">
        <v>2.0150000000000001</v>
      </c>
      <c r="N45" s="207">
        <v>1.2715017379117546</v>
      </c>
      <c r="O45" s="646">
        <f t="shared" si="0"/>
        <v>624.99999999998113</v>
      </c>
      <c r="Q45" s="690" t="s">
        <v>63</v>
      </c>
      <c r="R45" s="124">
        <v>26</v>
      </c>
      <c r="S45" s="167">
        <v>2.1796296653853995E-2</v>
      </c>
      <c r="T45" s="147">
        <v>1.0884396713241871E-2</v>
      </c>
      <c r="U45" s="147">
        <v>1.5838489316541386E-4</v>
      </c>
      <c r="V45" s="147">
        <v>3.6770450081310323E-2</v>
      </c>
      <c r="W45" s="147">
        <v>1E-4</v>
      </c>
      <c r="X45" s="148">
        <v>1.8207464949895347</v>
      </c>
      <c r="Y45" s="127">
        <f t="shared" si="1"/>
        <v>0.25739743967795381</v>
      </c>
      <c r="AA45" s="734" t="s">
        <v>20</v>
      </c>
      <c r="AB45" s="233">
        <v>14</v>
      </c>
      <c r="AC45" s="370">
        <v>0</v>
      </c>
      <c r="AD45" s="237">
        <v>-1.1000000000000001E-3</v>
      </c>
      <c r="AE45" s="237">
        <v>2.9999999999999999E-7</v>
      </c>
      <c r="AF45" s="237">
        <v>-3E-11</v>
      </c>
      <c r="AG45" s="238">
        <v>0</v>
      </c>
      <c r="AH45" s="242">
        <f t="shared" si="9"/>
        <v>-1.097003E-2</v>
      </c>
      <c r="AI45" s="119">
        <f t="shared" si="8"/>
        <v>-0.15358042</v>
      </c>
      <c r="AK45" s="730"/>
      <c r="AL45" s="246">
        <v>160</v>
      </c>
      <c r="AM45" s="263">
        <v>-9.1999999999999998E-3</v>
      </c>
      <c r="AN45" s="259">
        <v>3.6699999999999998E-4</v>
      </c>
      <c r="AO45" s="259">
        <v>1.7500000000000001E-8</v>
      </c>
      <c r="AP45" s="379">
        <v>0</v>
      </c>
      <c r="AQ45" s="380">
        <v>0</v>
      </c>
      <c r="AR45" s="242">
        <f t="shared" si="2"/>
        <v>6.4899999999999999E-2</v>
      </c>
      <c r="AS45" s="122">
        <f t="shared" si="3"/>
        <v>10.384</v>
      </c>
    </row>
    <row r="46" spans="2:45" ht="24" customHeight="1" thickBot="1" x14ac:dyDescent="0.9">
      <c r="B46" s="688"/>
      <c r="C46" s="686">
        <v>40</v>
      </c>
      <c r="D46" s="511">
        <v>0.01</v>
      </c>
      <c r="E46" s="408">
        <v>1.843E-8</v>
      </c>
      <c r="F46" s="431">
        <v>2.3580000000000001</v>
      </c>
      <c r="G46" s="803">
        <f>IF(OR(0.01*(1/(D46+E46*(D$6^F46)))&lt;0.3,0.01*(1/(D46+E46*(D$6^F46)))&gt;1),"Under 30%",0.01*(1/(D46+E46*(D$6^F46))))</f>
        <v>0.91254592230210974</v>
      </c>
      <c r="H46" s="622">
        <f t="shared" si="12"/>
        <v>36.501836892084391</v>
      </c>
      <c r="J46" s="702" t="s">
        <v>63</v>
      </c>
      <c r="K46" s="184">
        <v>26</v>
      </c>
      <c r="L46" s="203">
        <v>363.07</v>
      </c>
      <c r="M46" s="197">
        <v>2.0150000000000001</v>
      </c>
      <c r="N46" s="198">
        <v>1.2361872962890241</v>
      </c>
      <c r="O46" s="178">
        <f t="shared" si="0"/>
        <v>441.80995911099978</v>
      </c>
      <c r="Q46" s="691"/>
      <c r="R46" s="124">
        <v>40</v>
      </c>
      <c r="S46" s="301">
        <v>8.8968023903144997E-2</v>
      </c>
      <c r="T46" s="164">
        <v>1.0649347370208933E-2</v>
      </c>
      <c r="U46" s="164">
        <v>2.1671835686522679E-4</v>
      </c>
      <c r="V46" s="164">
        <v>3.2004581794481485E-2</v>
      </c>
      <c r="W46" s="164">
        <v>1.4718937985674888E-4</v>
      </c>
      <c r="X46" s="299">
        <v>1.7447669390944067</v>
      </c>
      <c r="Y46" s="127">
        <f t="shared" si="1"/>
        <v>0.39298080328185919</v>
      </c>
      <c r="AA46" s="735"/>
      <c r="AB46" s="568">
        <v>19</v>
      </c>
      <c r="AC46" s="367">
        <v>0</v>
      </c>
      <c r="AD46" s="278">
        <v>-1.8E-3</v>
      </c>
      <c r="AE46" s="278">
        <v>4.9999999999999998E-7</v>
      </c>
      <c r="AF46" s="278">
        <v>-3.9999999999999998E-11</v>
      </c>
      <c r="AG46" s="279">
        <v>0</v>
      </c>
      <c r="AH46" s="242">
        <f t="shared" si="9"/>
        <v>-1.7950039999999997E-2</v>
      </c>
      <c r="AI46" s="122">
        <f t="shared" si="8"/>
        <v>-0.34105075999999995</v>
      </c>
      <c r="AK46" s="728" t="s">
        <v>20</v>
      </c>
      <c r="AL46" s="251">
        <v>14</v>
      </c>
      <c r="AM46" s="252">
        <v>-1.307E-3</v>
      </c>
      <c r="AN46" s="253">
        <v>5.2989999999999999E-5</v>
      </c>
      <c r="AO46" s="253">
        <v>3.969E-8</v>
      </c>
      <c r="AP46" s="253">
        <v>-4.5780000000000001E-10</v>
      </c>
      <c r="AQ46" s="254">
        <v>6.5240000000000003E-13</v>
      </c>
      <c r="AR46" s="242">
        <f t="shared" si="2"/>
        <v>8.2600400000000015E-3</v>
      </c>
      <c r="AS46" s="122">
        <f t="shared" si="3"/>
        <v>0.11564056000000002</v>
      </c>
    </row>
    <row r="47" spans="2:45" ht="24" customHeight="1" thickBot="1" x14ac:dyDescent="0.9">
      <c r="B47" s="689"/>
      <c r="C47" s="468">
        <v>60</v>
      </c>
      <c r="D47" s="398">
        <v>0.01</v>
      </c>
      <c r="E47" s="399">
        <v>4.4826134394395518E-9</v>
      </c>
      <c r="F47" s="400">
        <v>2.814945287884365</v>
      </c>
      <c r="G47" s="312">
        <f t="shared" si="11"/>
        <v>0.83951007406021605</v>
      </c>
      <c r="H47" s="622">
        <f t="shared" si="12"/>
        <v>50.370604443612962</v>
      </c>
      <c r="J47" s="726"/>
      <c r="K47" s="179">
        <v>40</v>
      </c>
      <c r="L47" s="225">
        <v>216.31</v>
      </c>
      <c r="M47" s="221">
        <v>2.0150000000000001</v>
      </c>
      <c r="N47" s="216">
        <v>1.373</v>
      </c>
      <c r="O47" s="661">
        <f t="shared" si="0"/>
        <v>449.53386396858383</v>
      </c>
      <c r="Q47" s="692"/>
      <c r="R47" s="128">
        <v>60</v>
      </c>
      <c r="S47" s="595">
        <v>2.3348912137844874E-2</v>
      </c>
      <c r="T47" s="510">
        <v>0.01</v>
      </c>
      <c r="U47" s="510">
        <v>1.7740596449124092E-4</v>
      </c>
      <c r="V47" s="510">
        <v>2.1023592503931311E-2</v>
      </c>
      <c r="W47" s="510">
        <v>1.0718582351117493E-4</v>
      </c>
      <c r="X47" s="614">
        <v>1.3744993978911453</v>
      </c>
      <c r="Y47" s="163">
        <f t="shared" si="1"/>
        <v>0.57688022249761861</v>
      </c>
      <c r="AA47" s="735"/>
      <c r="AB47" s="568">
        <v>26</v>
      </c>
      <c r="AC47" s="367">
        <v>0</v>
      </c>
      <c r="AD47" s="278">
        <v>-4.4838512727272736E-3</v>
      </c>
      <c r="AE47" s="278">
        <v>3.1749072727272725E-4</v>
      </c>
      <c r="AF47" s="278">
        <v>-1.3786996363636365E-5</v>
      </c>
      <c r="AG47" s="279">
        <v>0</v>
      </c>
      <c r="AH47" s="242">
        <f t="shared" si="9"/>
        <v>-2.6876436363636381E-2</v>
      </c>
      <c r="AI47" s="122">
        <f t="shared" si="8"/>
        <v>-0.69878734545454591</v>
      </c>
      <c r="AK47" s="729"/>
      <c r="AL47" s="251">
        <v>19</v>
      </c>
      <c r="AM47" s="252">
        <v>-1.397E-3</v>
      </c>
      <c r="AN47" s="253">
        <v>5.6140000000000001E-5</v>
      </c>
      <c r="AO47" s="253">
        <v>5.3239999999999999E-8</v>
      </c>
      <c r="AP47" s="253">
        <v>-5.4310000000000002E-10</v>
      </c>
      <c r="AQ47" s="254">
        <v>9.0250000000000004E-13</v>
      </c>
      <c r="AR47" s="242">
        <f t="shared" ref="AR47:AR53" si="13">IF(OR(AN$6&lt;-60,AN$6&gt;200),"out of range",IF($AN$6="","",AM47+AN47*$AN$6+AO47*$AN$6^2+AP47*$AN$6^3+AQ47*$AN$6^4))</f>
        <v>9.0597999999999998E-3</v>
      </c>
      <c r="AS47" s="122">
        <f t="shared" ref="AS47:AS53" si="14">IF(OR(AN$6&lt;-60,AN$6&gt;200),"out of range",IF($AN$6="","",AR47*AL47))</f>
        <v>0.17213619999999999</v>
      </c>
    </row>
    <row r="48" spans="2:45" ht="24" customHeight="1" thickBot="1" x14ac:dyDescent="0.9">
      <c r="B48" s="752" t="s">
        <v>7</v>
      </c>
      <c r="C48" s="471">
        <v>14</v>
      </c>
      <c r="D48" s="401">
        <v>0.01</v>
      </c>
      <c r="E48" s="393">
        <v>1.6568999999999999E-9</v>
      </c>
      <c r="F48" s="402">
        <v>2.4409999999999998</v>
      </c>
      <c r="G48" s="801">
        <f t="shared" si="11"/>
        <v>0.98753056305559972</v>
      </c>
      <c r="H48" s="122">
        <f t="shared" si="12"/>
        <v>13.825427882778396</v>
      </c>
      <c r="J48" s="703"/>
      <c r="K48" s="179">
        <v>60</v>
      </c>
      <c r="L48" s="227">
        <v>348.97265471078208</v>
      </c>
      <c r="M48" s="228">
        <v>2.0150000000000001</v>
      </c>
      <c r="N48" s="363">
        <v>1.2361872962890241</v>
      </c>
      <c r="O48" s="646">
        <f t="shared" si="0"/>
        <v>424.65528495504356</v>
      </c>
      <c r="Q48" s="718" t="s">
        <v>7</v>
      </c>
      <c r="R48" s="143">
        <v>14</v>
      </c>
      <c r="S48" s="167">
        <v>3.9810592703876171E-2</v>
      </c>
      <c r="T48" s="147">
        <v>2.173827109977261E-2</v>
      </c>
      <c r="U48" s="125">
        <v>4.7445434236578977E-4</v>
      </c>
      <c r="V48" s="147">
        <v>0.17332178268492171</v>
      </c>
      <c r="W48" s="147">
        <v>3.4066922334988621E-4</v>
      </c>
      <c r="X48" s="148">
        <v>1.7494535083245022</v>
      </c>
      <c r="Y48" s="127">
        <f t="shared" ref="Y48:Y64" si="15">IF(T$6&gt;610,"out of range",IF(T$6="","",((S48+T48*T$6+U48*T$6^2)/(1+V48*T$6+W48*T$6^2))^X48))</f>
        <v>0.13629288719335594</v>
      </c>
      <c r="AA48" s="735"/>
      <c r="AB48" s="568">
        <v>40</v>
      </c>
      <c r="AC48" s="367">
        <v>0</v>
      </c>
      <c r="AD48" s="574">
        <v>-6.8989999999999998E-3</v>
      </c>
      <c r="AE48" s="574">
        <v>4.885E-4</v>
      </c>
      <c r="AF48" s="278">
        <v>-2.1209999999999999E-5</v>
      </c>
      <c r="AG48" s="279">
        <v>0</v>
      </c>
      <c r="AH48" s="242">
        <f t="shared" si="9"/>
        <v>-4.1349999999999998E-2</v>
      </c>
      <c r="AI48" s="119">
        <f t="shared" si="8"/>
        <v>-1.6539999999999999</v>
      </c>
      <c r="AK48" s="729"/>
      <c r="AL48" s="251">
        <v>26</v>
      </c>
      <c r="AM48" s="252">
        <v>-1.5314999999999999E-3</v>
      </c>
      <c r="AN48" s="253">
        <v>6.0535000000000002E-5</v>
      </c>
      <c r="AO48" s="253">
        <v>7.2202499999999988E-8</v>
      </c>
      <c r="AP48" s="253">
        <v>-6.6234999999999999E-10</v>
      </c>
      <c r="AQ48" s="254">
        <v>1.2500150000000001E-12</v>
      </c>
      <c r="AR48" s="242">
        <f t="shared" si="13"/>
        <v>1.0164823999999999E-2</v>
      </c>
      <c r="AS48" s="122">
        <f t="shared" si="14"/>
        <v>0.26428542399999999</v>
      </c>
    </row>
    <row r="49" spans="2:45" ht="24" customHeight="1" thickBot="1" x14ac:dyDescent="0.9">
      <c r="B49" s="753"/>
      <c r="C49" s="472">
        <v>26</v>
      </c>
      <c r="D49" s="395">
        <v>0.01</v>
      </c>
      <c r="E49" s="396">
        <v>4.2046999999999998E-9</v>
      </c>
      <c r="F49" s="397">
        <v>2.4260000000000002</v>
      </c>
      <c r="G49" s="802">
        <f t="shared" si="11"/>
        <v>0.97096391202413801</v>
      </c>
      <c r="H49" s="120">
        <f t="shared" si="12"/>
        <v>25.245061712627589</v>
      </c>
      <c r="J49" s="707" t="s">
        <v>7</v>
      </c>
      <c r="K49" s="184">
        <v>14</v>
      </c>
      <c r="L49" s="208">
        <v>968.56299999999999</v>
      </c>
      <c r="M49" s="186">
        <v>2.218</v>
      </c>
      <c r="N49" s="177">
        <v>1.1890000000000001</v>
      </c>
      <c r="O49" s="178">
        <f t="shared" si="0"/>
        <v>614.04925633263019</v>
      </c>
      <c r="Q49" s="719"/>
      <c r="R49" s="144">
        <v>26</v>
      </c>
      <c r="S49" s="150">
        <v>3.9686810611771102E-2</v>
      </c>
      <c r="T49" s="129">
        <v>1.9635887818832604E-2</v>
      </c>
      <c r="U49" s="129">
        <v>5.9308094982589606E-4</v>
      </c>
      <c r="V49" s="129">
        <v>0.11627803939468595</v>
      </c>
      <c r="W49" s="129">
        <v>4.0251549609307216E-4</v>
      </c>
      <c r="X49" s="130">
        <v>1.8279215827694026</v>
      </c>
      <c r="Y49" s="131">
        <f t="shared" si="15"/>
        <v>0.2578809140499484</v>
      </c>
      <c r="AA49" s="735"/>
      <c r="AB49" s="568">
        <v>60</v>
      </c>
      <c r="AC49" s="371">
        <v>0</v>
      </c>
      <c r="AD49" s="280">
        <v>-1.03473490909091E-2</v>
      </c>
      <c r="AE49" s="280">
        <v>7.3267090909090904E-4</v>
      </c>
      <c r="AF49" s="272">
        <v>-3.1816145454545457E-5</v>
      </c>
      <c r="AG49" s="282">
        <v>0</v>
      </c>
      <c r="AH49" s="242">
        <f t="shared" si="9"/>
        <v>-6.2022545454545545E-2</v>
      </c>
      <c r="AI49" s="119">
        <f t="shared" si="8"/>
        <v>-3.7213527272727327</v>
      </c>
      <c r="AK49" s="729"/>
      <c r="AL49" s="251">
        <v>40</v>
      </c>
      <c r="AM49" s="658">
        <v>-1.7750000000000001E-3</v>
      </c>
      <c r="AN49" s="517">
        <v>6.9339999999999997E-5</v>
      </c>
      <c r="AO49" s="517">
        <v>1.101E-7</v>
      </c>
      <c r="AP49" s="517">
        <v>-9.0110000000000002E-10</v>
      </c>
      <c r="AQ49" s="575">
        <v>1.9449999999999999E-12</v>
      </c>
      <c r="AR49" s="242">
        <f t="shared" si="13"/>
        <v>1.2400199999999997E-2</v>
      </c>
      <c r="AS49" s="122">
        <f t="shared" si="14"/>
        <v>0.49600799999999989</v>
      </c>
    </row>
    <row r="50" spans="2:45" ht="24" customHeight="1" thickBot="1" x14ac:dyDescent="0.9">
      <c r="B50" s="753"/>
      <c r="C50" s="472">
        <v>40</v>
      </c>
      <c r="D50" s="395">
        <v>0.01</v>
      </c>
      <c r="E50" s="396">
        <v>1.8486074390356429E-8</v>
      </c>
      <c r="F50" s="397">
        <v>2.3740035509940385</v>
      </c>
      <c r="G50" s="312">
        <f t="shared" si="11"/>
        <v>0.90622485042414502</v>
      </c>
      <c r="H50" s="120">
        <f t="shared" si="12"/>
        <v>36.248994016965803</v>
      </c>
      <c r="J50" s="708"/>
      <c r="K50" s="179">
        <v>26</v>
      </c>
      <c r="L50" s="204">
        <v>492.31400000000002</v>
      </c>
      <c r="M50" s="181">
        <v>2.218</v>
      </c>
      <c r="N50" s="196">
        <v>1.24</v>
      </c>
      <c r="O50" s="178">
        <f t="shared" si="0"/>
        <v>381.03510682305853</v>
      </c>
      <c r="Q50" s="719"/>
      <c r="R50" s="144">
        <v>40</v>
      </c>
      <c r="S50" s="150">
        <v>4.8839206681226321E-2</v>
      </c>
      <c r="T50" s="129">
        <v>0.01</v>
      </c>
      <c r="U50" s="129">
        <v>2.4905119556394776E-4</v>
      </c>
      <c r="V50" s="129">
        <v>3.7722483294571632E-2</v>
      </c>
      <c r="W50" s="129">
        <v>1.6066847336588795E-4</v>
      </c>
      <c r="X50" s="130">
        <v>1.5810135809935077</v>
      </c>
      <c r="Y50" s="131">
        <f t="shared" si="15"/>
        <v>0.39403805215890852</v>
      </c>
      <c r="AA50" s="735"/>
      <c r="AB50" s="567">
        <v>75</v>
      </c>
      <c r="AC50" s="571">
        <v>0</v>
      </c>
      <c r="AD50" s="280">
        <v>-1.4999999999999999E-2</v>
      </c>
      <c r="AE50" s="280">
        <v>4.8500000000000003E-4</v>
      </c>
      <c r="AF50" s="280">
        <v>4.9999999999999998E-8</v>
      </c>
      <c r="AG50" s="572">
        <v>-3.0000000000000001E-12</v>
      </c>
      <c r="AH50" s="242">
        <f t="shared" si="9"/>
        <v>-0.10145003</v>
      </c>
      <c r="AI50" s="119">
        <f t="shared" si="8"/>
        <v>-7.6087522499999993</v>
      </c>
      <c r="AK50" s="729"/>
      <c r="AL50" s="249">
        <v>60</v>
      </c>
      <c r="AM50" s="258">
        <v>-2.1336000000000003E-3</v>
      </c>
      <c r="AN50" s="268">
        <v>8.1923999999999997E-5</v>
      </c>
      <c r="AO50" s="268">
        <v>1.6427999999999999E-7</v>
      </c>
      <c r="AP50" s="268">
        <v>-1.2420000000000001E-9</v>
      </c>
      <c r="AQ50" s="260">
        <v>2.9375999999999999E-12</v>
      </c>
      <c r="AR50" s="242">
        <f t="shared" si="13"/>
        <v>1.5586559999999998E-2</v>
      </c>
      <c r="AS50" s="122">
        <f t="shared" si="14"/>
        <v>0.93519359999999985</v>
      </c>
    </row>
    <row r="51" spans="2:45" ht="24" customHeight="1" thickBot="1" x14ac:dyDescent="0.9">
      <c r="B51" s="753"/>
      <c r="C51" s="472">
        <v>60</v>
      </c>
      <c r="D51" s="395">
        <v>0.01</v>
      </c>
      <c r="E51" s="396">
        <v>6.4126000000000001E-8</v>
      </c>
      <c r="F51" s="397">
        <v>2.2905047710416975</v>
      </c>
      <c r="G51" s="312">
        <f t="shared" si="11"/>
        <v>0.80362102700814375</v>
      </c>
      <c r="H51" s="120">
        <f t="shared" si="12"/>
        <v>48.217261620488628</v>
      </c>
      <c r="J51" s="708"/>
      <c r="K51" s="179">
        <v>40</v>
      </c>
      <c r="L51" s="204">
        <v>185.01664550113637</v>
      </c>
      <c r="M51" s="181">
        <v>2.218</v>
      </c>
      <c r="N51" s="196">
        <v>1.3979436187134695</v>
      </c>
      <c r="O51" s="178">
        <f t="shared" si="0"/>
        <v>265.62874997988104</v>
      </c>
      <c r="Q51" s="719"/>
      <c r="R51" s="144">
        <v>60</v>
      </c>
      <c r="S51" s="150">
        <v>3.828127954549973E-2</v>
      </c>
      <c r="T51" s="129">
        <v>1.7997328622547493E-2</v>
      </c>
      <c r="U51" s="129">
        <v>7.012166506159248E-4</v>
      </c>
      <c r="V51" s="129">
        <v>7.0633122549764629E-2</v>
      </c>
      <c r="W51" s="129">
        <v>4.5017670748097826E-4</v>
      </c>
      <c r="X51" s="130">
        <v>1.6303084011488178</v>
      </c>
      <c r="Y51" s="131">
        <f t="shared" si="15"/>
        <v>0.56473630161898125</v>
      </c>
      <c r="AA51" s="735"/>
      <c r="AB51" s="235">
        <v>90</v>
      </c>
      <c r="AC51" s="571">
        <v>0</v>
      </c>
      <c r="AD51" s="280">
        <v>-2.3E-2</v>
      </c>
      <c r="AE51" s="280">
        <v>1.9999999999999999E-6</v>
      </c>
      <c r="AF51" s="280">
        <v>-2.0000000000000001E-10</v>
      </c>
      <c r="AG51" s="572">
        <v>4.0000000000000003E-15</v>
      </c>
      <c r="AH51" s="242">
        <f t="shared" si="9"/>
        <v>-0.22980019995999998</v>
      </c>
      <c r="AI51" s="119">
        <f t="shared" si="8"/>
        <v>-20.682017996399999</v>
      </c>
      <c r="AK51" s="729"/>
      <c r="AL51" s="251">
        <v>75</v>
      </c>
      <c r="AM51" s="258">
        <v>-3.0000000000000001E-3</v>
      </c>
      <c r="AN51" s="268">
        <v>1E-4</v>
      </c>
      <c r="AO51" s="268">
        <v>4.9999999999999998E-8</v>
      </c>
      <c r="AP51" s="268">
        <v>-3.9999999999999998E-11</v>
      </c>
      <c r="AQ51" s="260">
        <v>-9.0000000000000003E-16</v>
      </c>
      <c r="AR51" s="242">
        <f t="shared" si="13"/>
        <v>1.8678560000000004E-2</v>
      </c>
      <c r="AS51" s="122">
        <f t="shared" si="14"/>
        <v>1.4008920000000002</v>
      </c>
    </row>
    <row r="52" spans="2:45" ht="24" customHeight="1" thickBot="1" x14ac:dyDescent="0.9">
      <c r="B52" s="753"/>
      <c r="C52" s="472">
        <v>75</v>
      </c>
      <c r="D52" s="395">
        <v>0.01</v>
      </c>
      <c r="E52" s="396">
        <v>4.8837546153126693E-8</v>
      </c>
      <c r="F52" s="397">
        <v>2.4407276777761937</v>
      </c>
      <c r="G52" s="312">
        <f>IF(OR(0.01*(1/(D52+E52*(D$6^F52)))&lt;0.3,0.01*(1/(D52+E52*(D$6^F52)))&gt;1),"Under 30%",0.01*(1/(D52+E52*(D$6^F52))))</f>
        <v>0.7290148167896715</v>
      </c>
      <c r="H52" s="120">
        <f t="shared" si="12"/>
        <v>54.676111259225365</v>
      </c>
      <c r="J52" s="708"/>
      <c r="K52" s="179">
        <v>60</v>
      </c>
      <c r="L52" s="204">
        <v>246.536</v>
      </c>
      <c r="M52" s="181">
        <v>2.218</v>
      </c>
      <c r="N52" s="182">
        <v>1.3109999999999999</v>
      </c>
      <c r="O52" s="178">
        <f t="shared" si="0"/>
        <v>251.90107509662076</v>
      </c>
      <c r="Q52" s="719"/>
      <c r="R52" s="144">
        <v>75</v>
      </c>
      <c r="S52" s="150">
        <v>3.8199999999999998E-2</v>
      </c>
      <c r="T52" s="129">
        <v>1.7746106255338758E-2</v>
      </c>
      <c r="U52" s="129">
        <v>7.0120000000000002E-4</v>
      </c>
      <c r="V52" s="129">
        <v>5.9287244397651442E-2</v>
      </c>
      <c r="W52" s="129">
        <v>4.3521373898134622E-4</v>
      </c>
      <c r="X52" s="130">
        <v>1.5541708794973266</v>
      </c>
      <c r="Y52" s="131">
        <f t="shared" si="15"/>
        <v>0.68275998154121731</v>
      </c>
      <c r="AA52" s="736"/>
      <c r="AB52" s="239">
        <v>125</v>
      </c>
      <c r="AC52" s="372">
        <v>4.7000000000000002E-3</v>
      </c>
      <c r="AD52" s="275">
        <v>-7.3099999999999998E-2</v>
      </c>
      <c r="AE52" s="275">
        <v>8.0999999999999996E-3</v>
      </c>
      <c r="AF52" s="275">
        <v>-5.9999999999999995E-4</v>
      </c>
      <c r="AG52" s="277">
        <v>2.0000000000000002E-5</v>
      </c>
      <c r="AH52" s="242">
        <f t="shared" si="9"/>
        <v>-0.31629999999999997</v>
      </c>
      <c r="AI52" s="119">
        <f t="shared" si="8"/>
        <v>-39.537499999999994</v>
      </c>
      <c r="AK52" s="729"/>
      <c r="AL52" s="251">
        <v>90</v>
      </c>
      <c r="AM52" s="258">
        <v>-3.2000000000000002E-3</v>
      </c>
      <c r="AN52" s="268">
        <v>1E-4</v>
      </c>
      <c r="AO52" s="268">
        <v>9.9999999999999995E-8</v>
      </c>
      <c r="AP52" s="268">
        <v>-1.9999999999999998E-21</v>
      </c>
      <c r="AQ52" s="260">
        <v>9.9999999999999996E-24</v>
      </c>
      <c r="AR52" s="242">
        <f t="shared" si="13"/>
        <v>2.0799999999999999E-2</v>
      </c>
      <c r="AS52" s="122">
        <f t="shared" si="14"/>
        <v>1.8719999999999999</v>
      </c>
    </row>
    <row r="53" spans="2:45" ht="24" customHeight="1" thickBot="1" x14ac:dyDescent="0.9">
      <c r="B53" s="753"/>
      <c r="C53" s="472">
        <v>90</v>
      </c>
      <c r="D53" s="395">
        <v>0.01</v>
      </c>
      <c r="E53" s="396">
        <v>9.6933744737284103E-8</v>
      </c>
      <c r="F53" s="397">
        <v>2.3909109013763494</v>
      </c>
      <c r="G53" s="312">
        <f t="shared" si="11"/>
        <v>0.63030287055327017</v>
      </c>
      <c r="H53" s="120">
        <f t="shared" si="12"/>
        <v>56.727258349794312</v>
      </c>
      <c r="J53" s="708"/>
      <c r="K53" s="179">
        <v>75</v>
      </c>
      <c r="L53" s="204">
        <v>440.08123316088898</v>
      </c>
      <c r="M53" s="181">
        <v>2.218</v>
      </c>
      <c r="N53" s="196">
        <v>1.20978259329013</v>
      </c>
      <c r="O53" s="178">
        <f t="shared" si="0"/>
        <v>302.63362968393153</v>
      </c>
      <c r="Q53" s="719"/>
      <c r="R53" s="144">
        <v>90</v>
      </c>
      <c r="S53" s="150">
        <v>2.3030567438702999E-2</v>
      </c>
      <c r="T53" s="129">
        <v>1.0001419072324515E-2</v>
      </c>
      <c r="U53" s="129">
        <v>2.272384306135298E-4</v>
      </c>
      <c r="V53" s="129">
        <v>1.8031611640885958E-2</v>
      </c>
      <c r="W53" s="129">
        <v>1.2826562176192549E-4</v>
      </c>
      <c r="X53" s="130">
        <v>1.1555786102916887</v>
      </c>
      <c r="Y53" s="131">
        <f t="shared" si="15"/>
        <v>0.78005739796617912</v>
      </c>
      <c r="AA53" s="734" t="s">
        <v>1</v>
      </c>
      <c r="AB53" s="233">
        <v>14</v>
      </c>
      <c r="AC53" s="373">
        <v>0</v>
      </c>
      <c r="AD53" s="237">
        <v>-2.32E-3</v>
      </c>
      <c r="AE53" s="278">
        <v>7.6300000000000001E-4</v>
      </c>
      <c r="AF53" s="237">
        <v>-5.0699999999999996E-4</v>
      </c>
      <c r="AG53" s="283">
        <v>3.1699999999999998E-5</v>
      </c>
      <c r="AH53" s="242">
        <f t="shared" si="9"/>
        <v>-0.13689999999999997</v>
      </c>
      <c r="AI53" s="119">
        <f t="shared" si="8"/>
        <v>-1.9165999999999994</v>
      </c>
      <c r="AK53" s="730"/>
      <c r="AL53" s="251">
        <v>125</v>
      </c>
      <c r="AM53" s="269">
        <v>-3.2000000000000002E-3</v>
      </c>
      <c r="AN53" s="259">
        <v>1.2999999999999999E-4</v>
      </c>
      <c r="AO53" s="259">
        <v>4.9999999999999998E-8</v>
      </c>
      <c r="AP53" s="259">
        <v>-3.9999999999999998E-11</v>
      </c>
      <c r="AQ53" s="270">
        <v>-9.0000000000000003E-16</v>
      </c>
      <c r="AR53" s="242">
        <f t="shared" si="13"/>
        <v>2.4478559999999996E-2</v>
      </c>
      <c r="AS53" s="122">
        <f t="shared" si="14"/>
        <v>3.0598199999999998</v>
      </c>
    </row>
    <row r="54" spans="2:45" ht="24" customHeight="1" thickBot="1" x14ac:dyDescent="0.9">
      <c r="B54" s="753"/>
      <c r="C54" s="472">
        <v>125</v>
      </c>
      <c r="D54" s="395">
        <v>0.01</v>
      </c>
      <c r="E54" s="396">
        <v>1.4027E-7</v>
      </c>
      <c r="F54" s="397">
        <v>2.4653666630338531</v>
      </c>
      <c r="G54" s="312">
        <f t="shared" si="11"/>
        <v>0.45539228357610895</v>
      </c>
      <c r="H54" s="120">
        <f t="shared" si="12"/>
        <v>56.924035447013615</v>
      </c>
      <c r="J54" s="708"/>
      <c r="K54" s="179">
        <v>90</v>
      </c>
      <c r="L54" s="204">
        <v>440.08123316088898</v>
      </c>
      <c r="M54" s="181">
        <v>2.218</v>
      </c>
      <c r="N54" s="196">
        <v>1.20978259329013</v>
      </c>
      <c r="O54" s="178">
        <f t="shared" si="0"/>
        <v>302.63362968393153</v>
      </c>
      <c r="Q54" s="719"/>
      <c r="R54" s="144">
        <v>125</v>
      </c>
      <c r="S54" s="150">
        <v>3.7901260334453242E-2</v>
      </c>
      <c r="T54" s="129">
        <v>2.125769808227642E-2</v>
      </c>
      <c r="U54" s="129">
        <v>7.0801447472926932E-4</v>
      </c>
      <c r="V54" s="129">
        <v>4.1385119534877494E-2</v>
      </c>
      <c r="W54" s="129">
        <v>4.2228222983575411E-4</v>
      </c>
      <c r="X54" s="130">
        <v>1.4327407901419182</v>
      </c>
      <c r="Y54" s="131">
        <f t="shared" si="15"/>
        <v>0.9820629174440727</v>
      </c>
      <c r="AA54" s="735"/>
      <c r="AB54" s="234">
        <v>26</v>
      </c>
      <c r="AC54" s="369">
        <v>0</v>
      </c>
      <c r="AD54" s="272">
        <v>-1.5599999999999999E-2</v>
      </c>
      <c r="AE54" s="272">
        <v>5.1900000000000002E-3</v>
      </c>
      <c r="AF54" s="272">
        <v>-1.16E-3</v>
      </c>
      <c r="AG54" s="273">
        <v>6.2299999999999996E-5</v>
      </c>
      <c r="AH54" s="242">
        <f t="shared" si="9"/>
        <v>-0.17399999999999993</v>
      </c>
      <c r="AI54" s="119">
        <f t="shared" si="8"/>
        <v>-4.5239999999999982</v>
      </c>
      <c r="AK54" s="728" t="s">
        <v>1</v>
      </c>
      <c r="AL54" s="244">
        <v>14</v>
      </c>
      <c r="AM54" s="252">
        <v>-1.2999999999999999E-3</v>
      </c>
      <c r="AN54" s="266">
        <v>4.7500000000000003E-5</v>
      </c>
      <c r="AO54" s="253">
        <v>1.3E-7</v>
      </c>
      <c r="AP54" s="375">
        <v>0</v>
      </c>
      <c r="AQ54" s="376">
        <v>0</v>
      </c>
      <c r="AR54" s="242">
        <f t="shared" si="2"/>
        <v>1.3399999999999999E-2</v>
      </c>
      <c r="AS54" s="122">
        <f t="shared" si="3"/>
        <v>0.18759999999999999</v>
      </c>
    </row>
    <row r="55" spans="2:45" ht="24" customHeight="1" thickBot="1" x14ac:dyDescent="0.9">
      <c r="B55" s="753"/>
      <c r="C55" s="472">
        <v>147</v>
      </c>
      <c r="D55" s="407">
        <v>0.01</v>
      </c>
      <c r="E55" s="404">
        <v>8.1545651777442308E-8</v>
      </c>
      <c r="F55" s="405">
        <v>2.7138308977134478</v>
      </c>
      <c r="G55" s="312">
        <f t="shared" si="11"/>
        <v>0.31416462325372552</v>
      </c>
      <c r="H55" s="120">
        <f t="shared" si="12"/>
        <v>46.182199618297652</v>
      </c>
      <c r="J55" s="708"/>
      <c r="K55" s="179">
        <v>125</v>
      </c>
      <c r="L55" s="204">
        <v>184.43914544242816</v>
      </c>
      <c r="M55" s="181">
        <v>2.218</v>
      </c>
      <c r="N55" s="196">
        <v>1.4276184399742189</v>
      </c>
      <c r="O55" s="178">
        <f t="shared" si="0"/>
        <v>297.39523686142417</v>
      </c>
      <c r="Q55" s="719"/>
      <c r="R55" s="144">
        <v>147</v>
      </c>
      <c r="S55" s="150">
        <v>3.2367215710104473E-2</v>
      </c>
      <c r="T55" s="129">
        <v>1.7357934479181381E-2</v>
      </c>
      <c r="U55" s="129">
        <v>3.1920952639046527E-4</v>
      </c>
      <c r="V55" s="129">
        <v>1.5863170697050816E-2</v>
      </c>
      <c r="W55" s="129">
        <v>2.1467056601728675E-4</v>
      </c>
      <c r="X55" s="130">
        <v>1.2167310542279024</v>
      </c>
      <c r="Y55" s="131">
        <f t="shared" si="15"/>
        <v>1.0587156423545958</v>
      </c>
      <c r="AA55" s="735"/>
      <c r="AB55" s="234">
        <v>60</v>
      </c>
      <c r="AC55" s="369">
        <v>0</v>
      </c>
      <c r="AD55" s="272">
        <v>-1.8200000000000001E-2</v>
      </c>
      <c r="AE55" s="272">
        <v>4.3200000000000001E-3</v>
      </c>
      <c r="AF55" s="272">
        <v>-9.7799999999999992E-4</v>
      </c>
      <c r="AG55" s="273">
        <v>5.3600000000000002E-5</v>
      </c>
      <c r="AH55" s="242">
        <f t="shared" si="9"/>
        <v>-0.19199999999999984</v>
      </c>
      <c r="AI55" s="119">
        <f t="shared" si="8"/>
        <v>-11.519999999999991</v>
      </c>
      <c r="AK55" s="729"/>
      <c r="AL55" s="245">
        <v>26</v>
      </c>
      <c r="AM55" s="255">
        <v>-1.431E-3</v>
      </c>
      <c r="AN55" s="256">
        <v>5.2649999999999999E-5</v>
      </c>
      <c r="AO55" s="256">
        <v>1.8370000000000001E-7</v>
      </c>
      <c r="AP55" s="377">
        <v>0</v>
      </c>
      <c r="AQ55" s="378">
        <v>0</v>
      </c>
      <c r="AR55" s="242">
        <f t="shared" si="2"/>
        <v>1.6447E-2</v>
      </c>
      <c r="AS55" s="122">
        <f t="shared" si="3"/>
        <v>0.427622</v>
      </c>
    </row>
    <row r="56" spans="2:45" ht="24" customHeight="1" thickBot="1" x14ac:dyDescent="0.9">
      <c r="B56" s="754"/>
      <c r="C56" s="473">
        <v>160</v>
      </c>
      <c r="D56" s="412">
        <v>0.01</v>
      </c>
      <c r="E56" s="399">
        <v>1.6709244115371253E-7</v>
      </c>
      <c r="F56" s="400">
        <v>2.5719913937018628</v>
      </c>
      <c r="G56" s="312">
        <f t="shared" si="11"/>
        <v>0.30050176716952709</v>
      </c>
      <c r="H56" s="123">
        <f t="shared" si="12"/>
        <v>48.080282747124336</v>
      </c>
      <c r="J56" s="708"/>
      <c r="K56" s="179">
        <v>147</v>
      </c>
      <c r="L56" s="204">
        <v>184.43914544242816</v>
      </c>
      <c r="M56" s="181">
        <v>2.218</v>
      </c>
      <c r="N56" s="196">
        <v>1.4276184399742189</v>
      </c>
      <c r="O56" s="178">
        <f t="shared" si="0"/>
        <v>297.39523686142417</v>
      </c>
      <c r="Q56" s="719"/>
      <c r="R56" s="145">
        <v>160</v>
      </c>
      <c r="S56" s="174">
        <v>1.1712426881687268E-2</v>
      </c>
      <c r="T56" s="133">
        <v>2.1655277606832144E-2</v>
      </c>
      <c r="U56" s="137">
        <v>2.7117375981611518E-8</v>
      </c>
      <c r="V56" s="133">
        <v>7.1293884178633676E-3</v>
      </c>
      <c r="W56" s="137">
        <v>2.7175893629947103E-5</v>
      </c>
      <c r="X56" s="138">
        <v>1.2063113625923276</v>
      </c>
      <c r="Y56" s="163">
        <f t="shared" si="15"/>
        <v>1.1183387904647659</v>
      </c>
      <c r="AA56" s="735"/>
      <c r="AB56" s="234">
        <v>125</v>
      </c>
      <c r="AC56" s="369">
        <v>0</v>
      </c>
      <c r="AD56" s="272">
        <v>-8.43E-2</v>
      </c>
      <c r="AE56" s="272">
        <v>1.5900000000000001E-2</v>
      </c>
      <c r="AF56" s="272">
        <v>-2.2699999999999999E-3</v>
      </c>
      <c r="AG56" s="273">
        <v>1.08E-4</v>
      </c>
      <c r="AH56" s="242">
        <f t="shared" si="9"/>
        <v>-0.44300000000000006</v>
      </c>
      <c r="AI56" s="119">
        <f t="shared" si="8"/>
        <v>-55.375000000000007</v>
      </c>
      <c r="AK56" s="729"/>
      <c r="AL56" s="245">
        <v>60</v>
      </c>
      <c r="AM56" s="255">
        <v>-1.604E-3</v>
      </c>
      <c r="AN56" s="256">
        <v>5.9450000000000002E-5</v>
      </c>
      <c r="AO56" s="256">
        <v>1.875E-7</v>
      </c>
      <c r="AP56" s="377">
        <v>0</v>
      </c>
      <c r="AQ56" s="378">
        <v>0</v>
      </c>
      <c r="AR56" s="242">
        <f t="shared" si="2"/>
        <v>1.7786E-2</v>
      </c>
      <c r="AS56" s="122">
        <f t="shared" si="3"/>
        <v>1.0671599999999999</v>
      </c>
    </row>
    <row r="57" spans="2:45" ht="24" customHeight="1" thickBot="1" x14ac:dyDescent="0.9">
      <c r="B57" s="752" t="s">
        <v>20</v>
      </c>
      <c r="C57" s="474">
        <v>14</v>
      </c>
      <c r="D57" s="413">
        <v>0.01</v>
      </c>
      <c r="E57" s="414">
        <v>1.1728541393595082E-11</v>
      </c>
      <c r="F57" s="415">
        <v>3.1062837195053898</v>
      </c>
      <c r="G57" s="312">
        <f t="shared" si="11"/>
        <v>0.99809022920325163</v>
      </c>
      <c r="H57" s="119">
        <f t="shared" si="12"/>
        <v>13.973263208845523</v>
      </c>
      <c r="J57" s="709"/>
      <c r="K57" s="183">
        <v>160</v>
      </c>
      <c r="L57" s="210">
        <v>184.43914544242816</v>
      </c>
      <c r="M57" s="190">
        <v>2.218</v>
      </c>
      <c r="N57" s="201">
        <v>1.4276184399742189</v>
      </c>
      <c r="O57" s="646">
        <f t="shared" si="0"/>
        <v>297.39523686142417</v>
      </c>
      <c r="Q57" s="718" t="s">
        <v>20</v>
      </c>
      <c r="R57" s="589">
        <v>14</v>
      </c>
      <c r="S57" s="167">
        <v>0.10985130449318997</v>
      </c>
      <c r="T57" s="302">
        <v>2.4421076284719345E-2</v>
      </c>
      <c r="U57" s="147">
        <v>3.4646505722720411E-4</v>
      </c>
      <c r="V57" s="147">
        <v>0.1154393616891647</v>
      </c>
      <c r="W57" s="302">
        <v>2.4510524457446113E-4</v>
      </c>
      <c r="X57" s="298">
        <v>2.1796956703632455</v>
      </c>
      <c r="Y57" s="127">
        <f t="shared" si="15"/>
        <v>0.13662969189888835</v>
      </c>
      <c r="AA57" s="735"/>
      <c r="AB57" s="234">
        <v>147</v>
      </c>
      <c r="AC57" s="369">
        <v>0</v>
      </c>
      <c r="AD57" s="272">
        <v>-0.111</v>
      </c>
      <c r="AE57" s="272">
        <v>2.0400000000000001E-2</v>
      </c>
      <c r="AF57" s="272">
        <v>-2.81E-3</v>
      </c>
      <c r="AG57" s="273">
        <v>1.2999999999999999E-4</v>
      </c>
      <c r="AH57" s="242">
        <f t="shared" si="9"/>
        <v>-0.58000000000000029</v>
      </c>
      <c r="AI57" s="119">
        <f t="shared" si="8"/>
        <v>-85.260000000000048</v>
      </c>
      <c r="AK57" s="729"/>
      <c r="AL57" s="245">
        <v>125</v>
      </c>
      <c r="AM57" s="255">
        <v>-1.939E-3</v>
      </c>
      <c r="AN57" s="256">
        <v>7.0129999999999994E-5</v>
      </c>
      <c r="AO57" s="256">
        <v>2.967E-7</v>
      </c>
      <c r="AP57" s="377">
        <v>0</v>
      </c>
      <c r="AQ57" s="378">
        <v>0</v>
      </c>
      <c r="AR57" s="242">
        <f t="shared" si="2"/>
        <v>2.3954999999999997E-2</v>
      </c>
      <c r="AS57" s="122">
        <f t="shared" si="3"/>
        <v>2.9943749999999998</v>
      </c>
    </row>
    <row r="58" spans="2:45" ht="24" customHeight="1" thickBot="1" x14ac:dyDescent="0.9">
      <c r="B58" s="753"/>
      <c r="C58" s="590">
        <v>19</v>
      </c>
      <c r="D58" s="413">
        <v>0.01</v>
      </c>
      <c r="E58" s="414">
        <v>6.3934107814067401E-11</v>
      </c>
      <c r="F58" s="416">
        <v>2.9495396947138968</v>
      </c>
      <c r="G58" s="312">
        <f t="shared" si="11"/>
        <v>0.99495783937374771</v>
      </c>
      <c r="H58" s="120">
        <f t="shared" si="12"/>
        <v>18.904198948101207</v>
      </c>
      <c r="J58" s="707" t="s">
        <v>20</v>
      </c>
      <c r="K58" s="350">
        <v>14</v>
      </c>
      <c r="L58" s="203">
        <v>212.96318633211752</v>
      </c>
      <c r="M58" s="197">
        <v>2.2626297986747002</v>
      </c>
      <c r="N58" s="198">
        <v>1.3897116512872745</v>
      </c>
      <c r="O58" s="178">
        <f t="shared" si="0"/>
        <v>267.14875070305243</v>
      </c>
      <c r="Q58" s="719"/>
      <c r="R58" s="300">
        <v>19</v>
      </c>
      <c r="S58" s="301">
        <v>0.12845402830385322</v>
      </c>
      <c r="T58" s="129">
        <v>1.6903375945497106E-2</v>
      </c>
      <c r="U58" s="129">
        <v>2.4500366628584788E-4</v>
      </c>
      <c r="V58" s="164">
        <v>6.4710558617417563E-2</v>
      </c>
      <c r="W58" s="137">
        <v>1.6900037446991719E-4</v>
      </c>
      <c r="X58" s="138">
        <v>2.1990175798760214</v>
      </c>
      <c r="Y58" s="131">
        <f t="shared" si="15"/>
        <v>0.18651954855503833</v>
      </c>
      <c r="AA58" s="735"/>
      <c r="AB58" s="234">
        <v>160</v>
      </c>
      <c r="AC58" s="369">
        <v>0</v>
      </c>
      <c r="AD58" s="272">
        <v>-0.129</v>
      </c>
      <c r="AE58" s="272">
        <v>2.3900000000000001E-2</v>
      </c>
      <c r="AF58" s="272">
        <v>-3.0799999999999998E-3</v>
      </c>
      <c r="AG58" s="273">
        <v>1.4100000000000001E-4</v>
      </c>
      <c r="AH58" s="242">
        <f t="shared" si="9"/>
        <v>-0.5699999999999994</v>
      </c>
      <c r="AI58" s="119">
        <f t="shared" si="8"/>
        <v>-91.199999999999903</v>
      </c>
      <c r="AK58" s="729"/>
      <c r="AL58" s="245">
        <v>147</v>
      </c>
      <c r="AM58" s="255">
        <v>-2.3080000000000002E-3</v>
      </c>
      <c r="AN58" s="256">
        <v>8.4969999999999995E-5</v>
      </c>
      <c r="AO58" s="256">
        <v>2.9429999999999998E-7</v>
      </c>
      <c r="AP58" s="377">
        <v>0</v>
      </c>
      <c r="AQ58" s="378">
        <v>0</v>
      </c>
      <c r="AR58" s="242">
        <f t="shared" si="2"/>
        <v>2.6457999999999995E-2</v>
      </c>
      <c r="AS58" s="122">
        <f t="shared" si="3"/>
        <v>3.8893259999999992</v>
      </c>
    </row>
    <row r="59" spans="2:45" ht="24" customHeight="1" thickBot="1" x14ac:dyDescent="0.9">
      <c r="B59" s="753"/>
      <c r="C59" s="467">
        <v>26</v>
      </c>
      <c r="D59" s="413">
        <v>0.01</v>
      </c>
      <c r="E59" s="414">
        <v>3.6455655264443349E-11</v>
      </c>
      <c r="F59" s="416">
        <v>3.1921264058492484</v>
      </c>
      <c r="G59" s="312">
        <f t="shared" si="11"/>
        <v>0.99124614733393768</v>
      </c>
      <c r="H59" s="120">
        <f t="shared" si="12"/>
        <v>25.772399830682378</v>
      </c>
      <c r="J59" s="708"/>
      <c r="K59" s="351">
        <v>19</v>
      </c>
      <c r="L59" s="355">
        <v>200.53075310001961</v>
      </c>
      <c r="M59" s="354">
        <v>2.2626297986747002</v>
      </c>
      <c r="N59" s="356">
        <v>1.3693000321172246</v>
      </c>
      <c r="O59" s="178">
        <f t="shared" si="0"/>
        <v>232.24740367305151</v>
      </c>
      <c r="Q59" s="719"/>
      <c r="R59" s="304">
        <v>26</v>
      </c>
      <c r="S59" s="166">
        <v>5.3944029613262306E-2</v>
      </c>
      <c r="T59" s="129">
        <v>1.1622669309447293E-2</v>
      </c>
      <c r="U59" s="164">
        <v>4.9213503977137911E-4</v>
      </c>
      <c r="V59" s="137">
        <v>0.11084141702496232</v>
      </c>
      <c r="W59" s="129">
        <v>2.7246967087297914E-4</v>
      </c>
      <c r="X59" s="138">
        <v>1.5331683721708982</v>
      </c>
      <c r="Y59" s="131">
        <f t="shared" si="15"/>
        <v>0.25913408565563822</v>
      </c>
      <c r="AA59" s="735"/>
      <c r="AB59" s="234">
        <v>173</v>
      </c>
      <c r="AC59" s="369">
        <v>0</v>
      </c>
      <c r="AD59" s="272">
        <v>-0.129</v>
      </c>
      <c r="AE59" s="272">
        <v>2.3900000000000001E-2</v>
      </c>
      <c r="AF59" s="272">
        <v>-3.0799999999999998E-3</v>
      </c>
      <c r="AG59" s="273">
        <v>1.4100000000000001E-4</v>
      </c>
      <c r="AH59" s="242">
        <f t="shared" si="9"/>
        <v>-0.5699999999999994</v>
      </c>
      <c r="AI59" s="119">
        <f t="shared" si="8"/>
        <v>-98.6099999999999</v>
      </c>
      <c r="AK59" s="729"/>
      <c r="AL59" s="245">
        <v>160</v>
      </c>
      <c r="AM59" s="255">
        <v>-2.3080000000000002E-3</v>
      </c>
      <c r="AN59" s="256">
        <v>8.4969999999999995E-5</v>
      </c>
      <c r="AO59" s="256">
        <v>2.9429999999999998E-7</v>
      </c>
      <c r="AP59" s="377">
        <v>0</v>
      </c>
      <c r="AQ59" s="378">
        <v>0</v>
      </c>
      <c r="AR59" s="242">
        <f t="shared" si="2"/>
        <v>2.6457999999999995E-2</v>
      </c>
      <c r="AS59" s="122">
        <f t="shared" si="3"/>
        <v>4.2332799999999988</v>
      </c>
    </row>
    <row r="60" spans="2:45" ht="24" customHeight="1" thickBot="1" x14ac:dyDescent="0.9">
      <c r="B60" s="753"/>
      <c r="C60" s="466">
        <v>40</v>
      </c>
      <c r="D60" s="413">
        <v>0.01</v>
      </c>
      <c r="E60" s="414">
        <v>2.5917255804185855E-9</v>
      </c>
      <c r="F60" s="416">
        <v>2.6830253479767641</v>
      </c>
      <c r="G60" s="312">
        <f t="shared" si="11"/>
        <v>0.9432129305495276</v>
      </c>
      <c r="H60" s="120">
        <f t="shared" si="12"/>
        <v>37.728517221981107</v>
      </c>
      <c r="J60" s="708"/>
      <c r="K60" s="352">
        <v>26</v>
      </c>
      <c r="L60" s="357">
        <v>207.89937390221849</v>
      </c>
      <c r="M60" s="199">
        <v>2.2626297986747002</v>
      </c>
      <c r="N60" s="196">
        <v>1.3218418574157076</v>
      </c>
      <c r="O60" s="178">
        <f t="shared" si="0"/>
        <v>199.98298615045698</v>
      </c>
      <c r="Q60" s="719"/>
      <c r="R60" s="304">
        <v>40</v>
      </c>
      <c r="S60" s="166">
        <v>1E-3</v>
      </c>
      <c r="T60" s="129">
        <v>2.0763543337132075E-3</v>
      </c>
      <c r="U60" s="129">
        <v>2.4544225241483204E-5</v>
      </c>
      <c r="V60" s="129">
        <v>2.5892983844100978E-3</v>
      </c>
      <c r="W60" s="129">
        <v>1.298785164041313E-5</v>
      </c>
      <c r="X60" s="138">
        <v>0.83324765414523461</v>
      </c>
      <c r="Y60" s="131">
        <f t="shared" si="15"/>
        <v>0.39395637402238176</v>
      </c>
      <c r="AA60" s="735"/>
      <c r="AB60" s="234">
        <v>200</v>
      </c>
      <c r="AC60" s="369">
        <v>0</v>
      </c>
      <c r="AD60" s="272">
        <v>-0.161</v>
      </c>
      <c r="AE60" s="272">
        <v>3.8199999999999998E-2</v>
      </c>
      <c r="AF60" s="272">
        <v>-5.1700000000000001E-3</v>
      </c>
      <c r="AG60" s="273">
        <v>2.1599999999999999E-4</v>
      </c>
      <c r="AH60" s="242">
        <f t="shared" si="9"/>
        <v>-0.80000000000000027</v>
      </c>
      <c r="AI60" s="119">
        <f t="shared" si="8"/>
        <v>-160.00000000000006</v>
      </c>
      <c r="AK60" s="729"/>
      <c r="AL60" s="245">
        <v>173</v>
      </c>
      <c r="AM60" s="255">
        <v>-2.3080000000000002E-3</v>
      </c>
      <c r="AN60" s="256">
        <v>8.4969999999999995E-5</v>
      </c>
      <c r="AO60" s="256">
        <v>2.9429999999999998E-7</v>
      </c>
      <c r="AP60" s="377">
        <v>0</v>
      </c>
      <c r="AQ60" s="378">
        <v>0</v>
      </c>
      <c r="AR60" s="242">
        <f t="shared" si="2"/>
        <v>2.6457999999999995E-2</v>
      </c>
      <c r="AS60" s="122">
        <f t="shared" si="3"/>
        <v>4.5772339999999989</v>
      </c>
    </row>
    <row r="61" spans="2:45" ht="24" customHeight="1" thickBot="1" x14ac:dyDescent="0.9">
      <c r="B61" s="753"/>
      <c r="C61" s="467">
        <v>60</v>
      </c>
      <c r="D61" s="413">
        <v>0.01</v>
      </c>
      <c r="E61" s="414">
        <v>9.2023777337187077E-10</v>
      </c>
      <c r="F61" s="416">
        <v>3.0436198518257798</v>
      </c>
      <c r="G61" s="312">
        <f t="shared" si="11"/>
        <v>0.89887907571898584</v>
      </c>
      <c r="H61" s="120">
        <f t="shared" si="12"/>
        <v>53.932744543139151</v>
      </c>
      <c r="J61" s="708"/>
      <c r="K61" s="352">
        <v>40</v>
      </c>
      <c r="L61" s="355">
        <v>150.39806482501052</v>
      </c>
      <c r="M61" s="354">
        <v>2.2626297986747002</v>
      </c>
      <c r="N61" s="356">
        <v>1.3693000321172306</v>
      </c>
      <c r="O61" s="178">
        <f t="shared" si="0"/>
        <v>174.18555275478798</v>
      </c>
      <c r="Q61" s="719"/>
      <c r="R61" s="303">
        <v>60</v>
      </c>
      <c r="S61" s="166">
        <v>1E-3</v>
      </c>
      <c r="T61" s="129">
        <v>4.9888828916170077E-3</v>
      </c>
      <c r="U61" s="129">
        <v>2.1551427121158535E-5</v>
      </c>
      <c r="V61" s="164">
        <v>1E-3</v>
      </c>
      <c r="W61" s="129">
        <v>1.5822238246267504E-5</v>
      </c>
      <c r="X61" s="130">
        <v>0.94859445268449916</v>
      </c>
      <c r="Y61" s="131">
        <f t="shared" si="15"/>
        <v>0.58532635518480325</v>
      </c>
      <c r="AA61" s="735"/>
      <c r="AB61" s="234">
        <v>300</v>
      </c>
      <c r="AC61" s="369">
        <v>0</v>
      </c>
      <c r="AD61" s="272">
        <v>-0.25900000000000001</v>
      </c>
      <c r="AE61" s="272">
        <v>5.57E-2</v>
      </c>
      <c r="AF61" s="272">
        <v>-6.5300000000000002E-3</v>
      </c>
      <c r="AG61" s="273">
        <v>2.7799999999999998E-4</v>
      </c>
      <c r="AH61" s="242">
        <f t="shared" si="9"/>
        <v>-0.77</v>
      </c>
      <c r="AI61" s="119">
        <f t="shared" si="8"/>
        <v>-231</v>
      </c>
      <c r="AK61" s="729"/>
      <c r="AL61" s="245">
        <v>200</v>
      </c>
      <c r="AM61" s="255">
        <v>-2.5279999999999999E-3</v>
      </c>
      <c r="AN61" s="256">
        <v>9.2109999999999997E-5</v>
      </c>
      <c r="AO61" s="256">
        <v>3.601E-7</v>
      </c>
      <c r="AP61" s="377">
        <v>0</v>
      </c>
      <c r="AQ61" s="378">
        <v>0</v>
      </c>
      <c r="AR61" s="242">
        <f t="shared" si="2"/>
        <v>3.0298000000000002E-2</v>
      </c>
      <c r="AS61" s="122">
        <f t="shared" si="3"/>
        <v>6.0596000000000005</v>
      </c>
    </row>
    <row r="62" spans="2:45" ht="24" customHeight="1" thickBot="1" x14ac:dyDescent="0.9">
      <c r="B62" s="753"/>
      <c r="C62" s="469">
        <v>75</v>
      </c>
      <c r="D62" s="413">
        <v>0.01</v>
      </c>
      <c r="E62" s="414">
        <v>1.580163650667031E-9</v>
      </c>
      <c r="F62" s="416">
        <v>3.0671238682359068</v>
      </c>
      <c r="G62" s="312">
        <f t="shared" si="11"/>
        <v>0.82287372181224883</v>
      </c>
      <c r="H62" s="120">
        <f t="shared" si="12"/>
        <v>61.715529135918665</v>
      </c>
      <c r="J62" s="708"/>
      <c r="K62" s="350">
        <v>60</v>
      </c>
      <c r="L62" s="357">
        <v>156.17926222383329</v>
      </c>
      <c r="M62" s="199">
        <v>2.2626297986747002</v>
      </c>
      <c r="N62" s="196">
        <v>1.3214828142135298</v>
      </c>
      <c r="O62" s="178">
        <f t="shared" si="0"/>
        <v>150.02140582703782</v>
      </c>
      <c r="Q62" s="719"/>
      <c r="R62" s="296">
        <v>75</v>
      </c>
      <c r="S62" s="166">
        <v>1E-3</v>
      </c>
      <c r="T62" s="129">
        <v>6.2739584867067631E-3</v>
      </c>
      <c r="U62" s="129">
        <v>3.1081043114214031E-5</v>
      </c>
      <c r="V62" s="137">
        <v>1E-3</v>
      </c>
      <c r="W62" s="129">
        <v>2.37382088423326E-5</v>
      </c>
      <c r="X62" s="299">
        <v>0.95002734943091527</v>
      </c>
      <c r="Y62" s="131">
        <f t="shared" si="15"/>
        <v>0.71478595949041768</v>
      </c>
      <c r="AA62" s="736"/>
      <c r="AB62" s="235">
        <v>550</v>
      </c>
      <c r="AC62" s="374">
        <v>0</v>
      </c>
      <c r="AD62" s="275">
        <v>-0.45900000000000002</v>
      </c>
      <c r="AE62" s="275">
        <v>-3.3</v>
      </c>
      <c r="AF62" s="275">
        <v>8.14</v>
      </c>
      <c r="AG62" s="276">
        <v>-5.73</v>
      </c>
      <c r="AH62" s="242" t="str">
        <f>IF(AD$6&gt;0.9,"out of range",IF($AD$6="","",AC62+AD62*$AD$6+AE62*$AD$6^2+AF62*$AD$6^3+AG62*$AD$6^4))</f>
        <v>out of range</v>
      </c>
      <c r="AI62" s="119" t="str">
        <f t="shared" si="8"/>
        <v>n/a</v>
      </c>
      <c r="AK62" s="729"/>
      <c r="AL62" s="245">
        <v>300</v>
      </c>
      <c r="AM62" s="255">
        <v>-2.5279999999999999E-3</v>
      </c>
      <c r="AN62" s="256">
        <v>9.2109999999999997E-5</v>
      </c>
      <c r="AO62" s="256">
        <v>3.601E-7</v>
      </c>
      <c r="AP62" s="377">
        <v>0</v>
      </c>
      <c r="AQ62" s="378">
        <v>0</v>
      </c>
      <c r="AR62" s="242">
        <f t="shared" si="2"/>
        <v>3.0298000000000002E-2</v>
      </c>
      <c r="AS62" s="122">
        <f t="shared" si="3"/>
        <v>9.0894000000000013</v>
      </c>
    </row>
    <row r="63" spans="2:45" ht="24" customHeight="1" thickBot="1" x14ac:dyDescent="0.9">
      <c r="B63" s="753"/>
      <c r="C63" s="469">
        <v>90</v>
      </c>
      <c r="D63" s="413">
        <v>0.01</v>
      </c>
      <c r="E63" s="414">
        <v>1.8463289341490728E-9</v>
      </c>
      <c r="F63" s="416">
        <v>3.1375998134343313</v>
      </c>
      <c r="G63" s="312">
        <f t="shared" si="11"/>
        <v>0.74187086848007211</v>
      </c>
      <c r="H63" s="120">
        <f t="shared" si="12"/>
        <v>66.768378163206492</v>
      </c>
      <c r="J63" s="708"/>
      <c r="K63" s="352">
        <v>75</v>
      </c>
      <c r="L63" s="355">
        <v>121.4710333990889</v>
      </c>
      <c r="M63" s="354">
        <v>2.2626297986747002</v>
      </c>
      <c r="N63" s="356">
        <v>1.4032729983525813</v>
      </c>
      <c r="O63" s="178">
        <f t="shared" si="0"/>
        <v>160.67993953399943</v>
      </c>
      <c r="Q63" s="719"/>
      <c r="R63" s="304">
        <v>90</v>
      </c>
      <c r="S63" s="166">
        <v>1E-3</v>
      </c>
      <c r="T63" s="129">
        <v>7.5191728300912598E-3</v>
      </c>
      <c r="U63" s="129">
        <v>4.2659636580452399E-5</v>
      </c>
      <c r="V63" s="129">
        <v>1E-3</v>
      </c>
      <c r="W63" s="129">
        <v>3.2540015713598781E-5</v>
      </c>
      <c r="X63" s="138">
        <v>0.94912601255264228</v>
      </c>
      <c r="Y63" s="131">
        <f t="shared" si="15"/>
        <v>0.83550630447629171</v>
      </c>
      <c r="AB63" s="2"/>
      <c r="AH63" s="2"/>
      <c r="AI63" s="2"/>
      <c r="AK63" s="730"/>
      <c r="AL63" s="246">
        <v>550</v>
      </c>
      <c r="AM63" s="263">
        <v>-1.3089999999999999E-2</v>
      </c>
      <c r="AN63" s="259">
        <v>4.7160000000000002E-4</v>
      </c>
      <c r="AO63" s="259">
        <v>2.086E-6</v>
      </c>
      <c r="AP63" s="379">
        <v>0</v>
      </c>
      <c r="AQ63" s="380">
        <v>0</v>
      </c>
      <c r="AR63" s="242">
        <f t="shared" si="2"/>
        <v>0.16466999999999998</v>
      </c>
      <c r="AS63" s="122">
        <f t="shared" si="3"/>
        <v>90.568499999999986</v>
      </c>
    </row>
    <row r="64" spans="2:45" ht="24" customHeight="1" thickBot="1" x14ac:dyDescent="0.9">
      <c r="B64" s="754"/>
      <c r="C64" s="468">
        <v>125</v>
      </c>
      <c r="D64" s="417">
        <v>0.01</v>
      </c>
      <c r="E64" s="418">
        <v>1.2288762264926472E-9</v>
      </c>
      <c r="F64" s="419">
        <v>3.4190225827029095</v>
      </c>
      <c r="G64" s="312">
        <f t="shared" si="11"/>
        <v>0.54160722883056411</v>
      </c>
      <c r="H64" s="123">
        <f t="shared" si="12"/>
        <v>67.700903603820521</v>
      </c>
      <c r="J64" s="708"/>
      <c r="K64" s="350">
        <v>90</v>
      </c>
      <c r="L64" s="357">
        <v>481.76598035310855</v>
      </c>
      <c r="M64" s="199">
        <v>2.2626297986747002</v>
      </c>
      <c r="N64" s="196">
        <v>1.139381772952244</v>
      </c>
      <c r="O64" s="178">
        <f t="shared" si="0"/>
        <v>226.97696591011706</v>
      </c>
      <c r="Q64" s="720"/>
      <c r="R64" s="297">
        <v>125</v>
      </c>
      <c r="S64" s="140">
        <v>1E-3</v>
      </c>
      <c r="T64" s="141">
        <v>1.2452324679662691E-2</v>
      </c>
      <c r="U64" s="141">
        <v>3.6262448478996994E-5</v>
      </c>
      <c r="V64" s="141">
        <v>1.0110028154796005E-3</v>
      </c>
      <c r="W64" s="141">
        <v>3.8573403006744314E-5</v>
      </c>
      <c r="X64" s="134">
        <v>1.0214721389059447</v>
      </c>
      <c r="Y64" s="146">
        <f t="shared" si="15"/>
        <v>1.0839029093205612</v>
      </c>
      <c r="AS64" s="2"/>
    </row>
    <row r="65" spans="2:25" ht="24" customHeight="1" thickBot="1" x14ac:dyDescent="0.9">
      <c r="B65" s="687" t="s">
        <v>41</v>
      </c>
      <c r="C65" s="466">
        <v>26</v>
      </c>
      <c r="D65" s="420">
        <v>0.01</v>
      </c>
      <c r="E65" s="421">
        <v>3.2349999999999998E-13</v>
      </c>
      <c r="F65" s="394">
        <v>3.887</v>
      </c>
      <c r="G65" s="312">
        <f t="shared" si="11"/>
        <v>0.99808115391589047</v>
      </c>
      <c r="H65" s="119">
        <f t="shared" si="12"/>
        <v>25.950110001813151</v>
      </c>
      <c r="J65" s="709"/>
      <c r="K65" s="353">
        <v>125</v>
      </c>
      <c r="L65" s="205">
        <v>481.76598035310855</v>
      </c>
      <c r="M65" s="206">
        <v>2.2626297986747002</v>
      </c>
      <c r="N65" s="207">
        <v>1.139381772952244</v>
      </c>
      <c r="O65" s="646">
        <f t="shared" si="0"/>
        <v>226.97696591011706</v>
      </c>
      <c r="Q65" s="690" t="s">
        <v>41</v>
      </c>
      <c r="R65" s="311">
        <v>26</v>
      </c>
      <c r="S65" s="152">
        <v>9.9000000000000005E-2</v>
      </c>
      <c r="T65" s="125">
        <v>0.46</v>
      </c>
      <c r="U65" s="125">
        <v>6.1000000000000004E-3</v>
      </c>
      <c r="V65" s="125">
        <v>0.89400000000000002</v>
      </c>
      <c r="W65" s="125">
        <v>5.0699999999999999E-3</v>
      </c>
      <c r="X65" s="126">
        <v>4.97</v>
      </c>
      <c r="Y65" s="149">
        <f>IF(T$6&gt;240,"out of range",IF($T$6="","",((S65+T65*$T$6+U65*$T$6^2)/(1+V65*$T$6+W65*$T$6^2))^X65))</f>
        <v>0.25402956120756903</v>
      </c>
    </row>
    <row r="66" spans="2:25" ht="24" customHeight="1" thickBot="1" x14ac:dyDescent="0.9">
      <c r="B66" s="689"/>
      <c r="C66" s="468">
        <v>60</v>
      </c>
      <c r="D66" s="406">
        <v>0.01</v>
      </c>
      <c r="E66" s="399">
        <v>9.5110000000000002E-12</v>
      </c>
      <c r="F66" s="400">
        <v>3.82</v>
      </c>
      <c r="G66" s="312">
        <f t="shared" si="11"/>
        <v>0.96013793344222198</v>
      </c>
      <c r="H66" s="123">
        <f t="shared" si="12"/>
        <v>57.608276006533316</v>
      </c>
      <c r="J66" s="702" t="s">
        <v>41</v>
      </c>
      <c r="K66" s="184">
        <v>26</v>
      </c>
      <c r="L66" s="225">
        <v>83.23</v>
      </c>
      <c r="M66" s="176">
        <v>2.1059999999999999</v>
      </c>
      <c r="N66" s="216">
        <v>1.52</v>
      </c>
      <c r="O66" s="178">
        <f t="shared" si="0"/>
        <v>249.29542080836603</v>
      </c>
      <c r="Q66" s="692"/>
      <c r="R66" s="145">
        <v>60</v>
      </c>
      <c r="S66" s="151">
        <v>4.9074028563641105E-2</v>
      </c>
      <c r="T66" s="133">
        <v>0.01</v>
      </c>
      <c r="U66" s="133">
        <v>2.7031789715557857E-4</v>
      </c>
      <c r="V66" s="133">
        <v>2.9433052892850101E-2</v>
      </c>
      <c r="W66" s="133">
        <v>1.3416508987579157E-4</v>
      </c>
      <c r="X66" s="134">
        <v>1.4572933173216964</v>
      </c>
      <c r="Y66" s="135">
        <f>IF(T$6&gt;240,"out of range",IF($T$6="","",((S66+T66*$T$6+U66*$T$6^2)/(1+V66*$T$6+W66*$T$6^2))^X66))</f>
        <v>0.6070558818475027</v>
      </c>
    </row>
    <row r="67" spans="2:25" ht="24" customHeight="1" thickBot="1" x14ac:dyDescent="0.9">
      <c r="B67" s="798" t="s">
        <v>1</v>
      </c>
      <c r="C67" s="474">
        <v>14</v>
      </c>
      <c r="D67" s="392">
        <v>0.01</v>
      </c>
      <c r="E67" s="421">
        <v>4.3573461144285437E-9</v>
      </c>
      <c r="F67" s="402">
        <v>2.3845886146755886</v>
      </c>
      <c r="G67" s="312">
        <f t="shared" si="11"/>
        <v>0.97503007154600652</v>
      </c>
      <c r="H67" s="119">
        <f t="shared" si="12"/>
        <v>13.650421001644091</v>
      </c>
      <c r="J67" s="703"/>
      <c r="K67" s="179">
        <v>60</v>
      </c>
      <c r="L67" s="585">
        <v>82.63856659902531</v>
      </c>
      <c r="M67" s="211">
        <v>2.1059999999999999</v>
      </c>
      <c r="N67" s="358">
        <v>1.4438936038984529</v>
      </c>
      <c r="O67" s="646">
        <f t="shared" si="0"/>
        <v>183.78696161918165</v>
      </c>
      <c r="Q67" s="718" t="s">
        <v>1</v>
      </c>
      <c r="R67" s="153">
        <v>14</v>
      </c>
      <c r="S67" s="152">
        <v>3.9184895435069651E-2</v>
      </c>
      <c r="T67" s="125">
        <v>1.8239687547398731E-2</v>
      </c>
      <c r="U67" s="125">
        <v>4.9106373443192784E-4</v>
      </c>
      <c r="V67" s="125">
        <v>0.13312093764632904</v>
      </c>
      <c r="W67" s="125">
        <v>4.5018467993637062E-4</v>
      </c>
      <c r="X67" s="148">
        <v>1.9383038577114611</v>
      </c>
      <c r="Y67" s="154">
        <f>IF(T$6&gt;610,"out of range",IF(T$6="","",((S67+T67*T$6+U67*T$6^2)/(1+V67*T$6+W67*T$6^2))^X67))</f>
        <v>0.13806239976909798</v>
      </c>
    </row>
    <row r="68" spans="2:25" ht="24" customHeight="1" thickBot="1" x14ac:dyDescent="0.9">
      <c r="B68" s="799"/>
      <c r="C68" s="471">
        <v>19</v>
      </c>
      <c r="D68" s="401">
        <v>0.01</v>
      </c>
      <c r="E68" s="393">
        <v>1.4991580049687031E-9</v>
      </c>
      <c r="F68" s="402">
        <v>2.64524226019233</v>
      </c>
      <c r="G68" s="312">
        <f t="shared" si="11"/>
        <v>0.97156814500468236</v>
      </c>
      <c r="H68" s="122">
        <f t="shared" si="12"/>
        <v>18.459794755088964</v>
      </c>
      <c r="J68" s="704" t="s">
        <v>1</v>
      </c>
      <c r="K68" s="184">
        <v>14</v>
      </c>
      <c r="L68" s="185">
        <v>266.22000000000003</v>
      </c>
      <c r="M68" s="212">
        <v>2.1030000000000002</v>
      </c>
      <c r="N68" s="187">
        <v>1.3160000000000001</v>
      </c>
      <c r="O68" s="178">
        <f t="shared" si="0"/>
        <v>361.48077507253981</v>
      </c>
      <c r="Q68" s="719"/>
      <c r="R68" s="540">
        <v>19</v>
      </c>
      <c r="S68" s="152">
        <v>2.9737985615245394E-2</v>
      </c>
      <c r="T68" s="125">
        <v>1.2317258644089469E-2</v>
      </c>
      <c r="U68" s="125">
        <v>4.3501421815179264E-4</v>
      </c>
      <c r="V68" s="125">
        <v>9.9989999999999996E-2</v>
      </c>
      <c r="W68" s="125">
        <v>3.6548232423773262E-4</v>
      </c>
      <c r="X68" s="126">
        <v>1.7290884748956681</v>
      </c>
      <c r="Y68" s="127">
        <f t="shared" ref="Y68:Y80" si="16">IF(T$6&gt;610,"out of range",IF(T$6="","",((S68+T68*T$6+U68*T$6^2)/(1+V68*T$6+W68*T$6^2))^X68))</f>
        <v>0.19019787063201191</v>
      </c>
    </row>
    <row r="69" spans="2:25" ht="24" customHeight="1" thickBot="1" x14ac:dyDescent="0.9">
      <c r="B69" s="799"/>
      <c r="C69" s="472">
        <v>26</v>
      </c>
      <c r="D69" s="395">
        <v>0.01</v>
      </c>
      <c r="E69" s="396">
        <v>1.0896677651864416E-8</v>
      </c>
      <c r="F69" s="397">
        <v>2.5051162652390424</v>
      </c>
      <c r="G69" s="312">
        <f t="shared" si="11"/>
        <v>0.89963277780930617</v>
      </c>
      <c r="H69" s="120">
        <f t="shared" si="12"/>
        <v>23.390452223041962</v>
      </c>
      <c r="J69" s="705"/>
      <c r="K69" s="175">
        <v>19</v>
      </c>
      <c r="L69" s="195">
        <v>266.22000000000003</v>
      </c>
      <c r="M69" s="529">
        <v>2.1030000000000002</v>
      </c>
      <c r="N69" s="187">
        <v>1.3160000000000001</v>
      </c>
      <c r="O69" s="178">
        <f t="shared" si="0"/>
        <v>361.48077507253981</v>
      </c>
      <c r="Q69" s="719"/>
      <c r="R69" s="144">
        <v>26</v>
      </c>
      <c r="S69" s="150">
        <v>5.3395004192252675E-2</v>
      </c>
      <c r="T69" s="129">
        <v>1.1437649406649578E-2</v>
      </c>
      <c r="U69" s="129">
        <v>5.418533537932071E-4</v>
      </c>
      <c r="V69" s="129">
        <v>8.7721004013052994E-2</v>
      </c>
      <c r="W69" s="129">
        <v>4.9995461336986298E-4</v>
      </c>
      <c r="X69" s="130">
        <v>1.6994333688932892</v>
      </c>
      <c r="Y69" s="131">
        <f t="shared" si="16"/>
        <v>0.25535635316017452</v>
      </c>
    </row>
    <row r="70" spans="2:25" ht="24" customHeight="1" thickBot="1" x14ac:dyDescent="0.9">
      <c r="B70" s="799"/>
      <c r="C70" s="472">
        <v>40</v>
      </c>
      <c r="D70" s="395">
        <v>0.01</v>
      </c>
      <c r="E70" s="396">
        <v>2.7020686306515555E-8</v>
      </c>
      <c r="F70" s="397">
        <v>2.5110908419100424</v>
      </c>
      <c r="G70" s="312">
        <f t="shared" si="11"/>
        <v>0.77859410868944934</v>
      </c>
      <c r="H70" s="120">
        <f t="shared" si="12"/>
        <v>31.143764347577974</v>
      </c>
      <c r="J70" s="705"/>
      <c r="K70" s="179">
        <v>26</v>
      </c>
      <c r="L70" s="180">
        <v>146.94</v>
      </c>
      <c r="M70" s="213">
        <v>2.1030000000000002</v>
      </c>
      <c r="N70" s="182">
        <v>1.357</v>
      </c>
      <c r="O70" s="178">
        <f t="shared" si="0"/>
        <v>234.22989913749873</v>
      </c>
      <c r="Q70" s="719"/>
      <c r="R70" s="144">
        <v>40</v>
      </c>
      <c r="S70" s="150">
        <v>2.7248243188795335E-2</v>
      </c>
      <c r="T70" s="129">
        <v>1.0681912451197239E-2</v>
      </c>
      <c r="U70" s="129">
        <v>5.12570702692113E-4</v>
      </c>
      <c r="V70" s="129">
        <v>6.4615362686793534E-2</v>
      </c>
      <c r="W70" s="129">
        <v>4.4695185005603523E-4</v>
      </c>
      <c r="X70" s="130">
        <v>1.5131545239549391</v>
      </c>
      <c r="Y70" s="131">
        <f t="shared" si="16"/>
        <v>0.37330789551196425</v>
      </c>
    </row>
    <row r="71" spans="2:25" ht="24" customHeight="1" thickBot="1" x14ac:dyDescent="0.9">
      <c r="B71" s="799"/>
      <c r="C71" s="472">
        <v>60</v>
      </c>
      <c r="D71" s="395">
        <v>0.01</v>
      </c>
      <c r="E71" s="396">
        <v>1.1652679425458997E-7</v>
      </c>
      <c r="F71" s="397">
        <v>2.4359649995511266</v>
      </c>
      <c r="G71" s="312">
        <f t="shared" si="11"/>
        <v>0.53542579744056973</v>
      </c>
      <c r="H71" s="120">
        <f t="shared" si="12"/>
        <v>32.125547846434181</v>
      </c>
      <c r="J71" s="705"/>
      <c r="K71" s="179">
        <v>40</v>
      </c>
      <c r="L71" s="180">
        <v>146.94</v>
      </c>
      <c r="M71" s="213">
        <v>2.1030000000000002</v>
      </c>
      <c r="N71" s="182">
        <v>1.357</v>
      </c>
      <c r="O71" s="178">
        <f t="shared" si="0"/>
        <v>234.22989913749873</v>
      </c>
      <c r="Q71" s="719"/>
      <c r="R71" s="144">
        <v>60</v>
      </c>
      <c r="S71" s="150">
        <v>3.9329623397622276E-2</v>
      </c>
      <c r="T71" s="129">
        <v>1.3713205938106226E-2</v>
      </c>
      <c r="U71" s="129">
        <v>5.7265889383660931E-4</v>
      </c>
      <c r="V71" s="129">
        <v>5.1004167460847495E-2</v>
      </c>
      <c r="W71" s="129">
        <v>5.2155239662237394E-4</v>
      </c>
      <c r="X71" s="130">
        <v>1.5279618667882748</v>
      </c>
      <c r="Y71" s="131">
        <f t="shared" si="16"/>
        <v>0.49449570084278011</v>
      </c>
    </row>
    <row r="72" spans="2:25" ht="24" customHeight="1" thickBot="1" x14ac:dyDescent="0.9">
      <c r="B72" s="799"/>
      <c r="C72" s="472">
        <v>75</v>
      </c>
      <c r="D72" s="395">
        <v>0.01</v>
      </c>
      <c r="E72" s="396">
        <v>6.2281007402464242E-7</v>
      </c>
      <c r="F72" s="397">
        <v>2.179746614503062</v>
      </c>
      <c r="G72" s="312">
        <f t="shared" si="11"/>
        <v>0.41235216703092215</v>
      </c>
      <c r="H72" s="120">
        <f t="shared" si="12"/>
        <v>30.926412527319162</v>
      </c>
      <c r="J72" s="705"/>
      <c r="K72" s="179">
        <v>60</v>
      </c>
      <c r="L72" s="180">
        <v>72.150000000000006</v>
      </c>
      <c r="M72" s="213">
        <v>2.1030000000000002</v>
      </c>
      <c r="N72" s="182">
        <v>1.4490000000000001</v>
      </c>
      <c r="O72" s="178">
        <f t="shared" si="0"/>
        <v>164.83288945822483</v>
      </c>
      <c r="Q72" s="719"/>
      <c r="R72" s="144">
        <v>75</v>
      </c>
      <c r="S72" s="150">
        <v>2.533934461876099E-2</v>
      </c>
      <c r="T72" s="129">
        <v>1.166468903233393E-2</v>
      </c>
      <c r="U72" s="129">
        <v>5.527927149890174E-4</v>
      </c>
      <c r="V72" s="129">
        <v>4.557457323773953E-2</v>
      </c>
      <c r="W72" s="129">
        <v>4.9910839111968466E-4</v>
      </c>
      <c r="X72" s="130">
        <v>1.2951516068177076</v>
      </c>
      <c r="Y72" s="131">
        <f t="shared" si="16"/>
        <v>0.55764422370415578</v>
      </c>
    </row>
    <row r="73" spans="2:25" ht="24" customHeight="1" thickBot="1" x14ac:dyDescent="0.9">
      <c r="B73" s="799"/>
      <c r="C73" s="472">
        <v>90</v>
      </c>
      <c r="D73" s="395">
        <v>0.01</v>
      </c>
      <c r="E73" s="396">
        <v>8.7118269083594085E-7</v>
      </c>
      <c r="F73" s="397">
        <v>2.2394290091721976</v>
      </c>
      <c r="G73" s="312" t="str">
        <f t="shared" si="11"/>
        <v>Under 30%</v>
      </c>
      <c r="H73" s="120" t="str">
        <f t="shared" si="12"/>
        <v>Out of Range</v>
      </c>
      <c r="J73" s="705"/>
      <c r="K73" s="179">
        <v>75</v>
      </c>
      <c r="L73" s="204">
        <v>99.480645282107702</v>
      </c>
      <c r="M73" s="213">
        <v>2.1030000000000002</v>
      </c>
      <c r="N73" s="196">
        <v>1.4021156937854726</v>
      </c>
      <c r="O73" s="178">
        <f t="shared" si="0"/>
        <v>189.18691701536184</v>
      </c>
      <c r="Q73" s="719"/>
      <c r="R73" s="144">
        <v>90</v>
      </c>
      <c r="S73" s="150">
        <v>1.8922643844614079E-2</v>
      </c>
      <c r="T73" s="129">
        <v>1.3627652050041544E-2</v>
      </c>
      <c r="U73" s="129">
        <v>4.7759826046610585E-4</v>
      </c>
      <c r="V73" s="129">
        <v>3.6142036843048626E-2</v>
      </c>
      <c r="W73" s="129">
        <v>4.7459302256742871E-4</v>
      </c>
      <c r="X73" s="130">
        <v>1.2608501633486644</v>
      </c>
      <c r="Y73" s="131">
        <f t="shared" si="16"/>
        <v>0.58978633242843492</v>
      </c>
    </row>
    <row r="74" spans="2:25" ht="24" customHeight="1" thickBot="1" x14ac:dyDescent="0.9">
      <c r="B74" s="799"/>
      <c r="C74" s="472">
        <v>125</v>
      </c>
      <c r="D74" s="395">
        <v>0.01</v>
      </c>
      <c r="E74" s="396">
        <v>4.0608312342739117E-7</v>
      </c>
      <c r="F74" s="397">
        <v>2.5175730806949699</v>
      </c>
      <c r="G74" s="312" t="str">
        <f t="shared" si="11"/>
        <v>Under 30%</v>
      </c>
      <c r="H74" s="120" t="str">
        <f t="shared" si="12"/>
        <v>Out of Range</v>
      </c>
      <c r="J74" s="705"/>
      <c r="K74" s="179">
        <v>90</v>
      </c>
      <c r="L74" s="204">
        <v>99.640892842918689</v>
      </c>
      <c r="M74" s="213">
        <v>2.1030000000000002</v>
      </c>
      <c r="N74" s="196">
        <v>1.4413568228514619</v>
      </c>
      <c r="O74" s="178">
        <f t="shared" si="0"/>
        <v>220.93250563388014</v>
      </c>
      <c r="Q74" s="719"/>
      <c r="R74" s="144">
        <v>125</v>
      </c>
      <c r="S74" s="150">
        <v>3.4232813363092814E-2</v>
      </c>
      <c r="T74" s="129">
        <v>2.0920243786981638E-2</v>
      </c>
      <c r="U74" s="129">
        <v>5.4765305925577568E-4</v>
      </c>
      <c r="V74" s="129">
        <v>3.3713117586350649E-2</v>
      </c>
      <c r="W74" s="129">
        <v>4.9408434071159912E-4</v>
      </c>
      <c r="X74" s="130">
        <v>1.3639081727037885</v>
      </c>
      <c r="Y74" s="131">
        <f t="shared" si="16"/>
        <v>0.758351590773782</v>
      </c>
    </row>
    <row r="75" spans="2:25" ht="24" customHeight="1" thickBot="1" x14ac:dyDescent="0.9">
      <c r="B75" s="799"/>
      <c r="C75" s="472">
        <v>147</v>
      </c>
      <c r="D75" s="395">
        <v>0.01</v>
      </c>
      <c r="E75" s="396">
        <v>9.1175110350001665E-7</v>
      </c>
      <c r="F75" s="397">
        <v>2.4297727699154854</v>
      </c>
      <c r="G75" s="312" t="str">
        <f t="shared" si="11"/>
        <v>Under 30%</v>
      </c>
      <c r="H75" s="120" t="str">
        <f t="shared" si="12"/>
        <v>Out of Range</v>
      </c>
      <c r="J75" s="705"/>
      <c r="K75" s="179">
        <v>125</v>
      </c>
      <c r="L75" s="180">
        <v>62.22</v>
      </c>
      <c r="M75" s="213">
        <v>2.1030000000000002</v>
      </c>
      <c r="N75" s="182">
        <v>1.5609999999999999</v>
      </c>
      <c r="O75" s="178">
        <f t="shared" si="0"/>
        <v>220.30389902904523</v>
      </c>
      <c r="Q75" s="719"/>
      <c r="R75" s="144">
        <v>147</v>
      </c>
      <c r="S75" s="150">
        <v>2.8877480341436623E-2</v>
      </c>
      <c r="T75" s="129">
        <v>2.651069809226379E-2</v>
      </c>
      <c r="U75" s="129">
        <v>5.2900208064160634E-4</v>
      </c>
      <c r="V75" s="129">
        <v>3.4616180849244137E-2</v>
      </c>
      <c r="W75" s="129">
        <v>5.0251097502411208E-4</v>
      </c>
      <c r="X75" s="130">
        <v>1.3959703187771482</v>
      </c>
      <c r="Y75" s="131">
        <f t="shared" si="16"/>
        <v>0.78411738589517377</v>
      </c>
    </row>
    <row r="76" spans="2:25" ht="24" customHeight="1" thickBot="1" x14ac:dyDescent="0.9">
      <c r="B76" s="799"/>
      <c r="C76" s="472">
        <v>160</v>
      </c>
      <c r="D76" s="395">
        <v>0.01</v>
      </c>
      <c r="E76" s="396">
        <v>9.5245807478633885E-7</v>
      </c>
      <c r="F76" s="397">
        <v>2.4772252516933335</v>
      </c>
      <c r="G76" s="312" t="str">
        <f t="shared" si="11"/>
        <v>Under 30%</v>
      </c>
      <c r="H76" s="120" t="str">
        <f t="shared" si="12"/>
        <v>Out of Range</v>
      </c>
      <c r="J76" s="705"/>
      <c r="K76" s="179">
        <v>147</v>
      </c>
      <c r="L76" s="180">
        <v>56.51</v>
      </c>
      <c r="M76" s="213">
        <v>2.1030000000000002</v>
      </c>
      <c r="N76" s="182">
        <v>1.5980000000000001</v>
      </c>
      <c r="O76" s="178">
        <f t="shared" si="0"/>
        <v>231.24873954222218</v>
      </c>
      <c r="Q76" s="719"/>
      <c r="R76" s="144">
        <v>160</v>
      </c>
      <c r="S76" s="150">
        <v>2.8425250060599132E-2</v>
      </c>
      <c r="T76" s="129">
        <v>2.737717095798331E-2</v>
      </c>
      <c r="U76" s="129">
        <v>5.1213618759606819E-4</v>
      </c>
      <c r="V76" s="129">
        <v>3.2426070639024959E-2</v>
      </c>
      <c r="W76" s="129">
        <v>5.0515093170500156E-4</v>
      </c>
      <c r="X76" s="130">
        <v>1.3654364070785949</v>
      </c>
      <c r="Y76" s="131">
        <f t="shared" si="16"/>
        <v>0.7992587382679438</v>
      </c>
    </row>
    <row r="77" spans="2:25" ht="24" customHeight="1" thickBot="1" x14ac:dyDescent="0.9">
      <c r="B77" s="799"/>
      <c r="C77" s="472">
        <v>173</v>
      </c>
      <c r="D77" s="395">
        <v>0.01</v>
      </c>
      <c r="E77" s="396">
        <v>8.078101470681603E-7</v>
      </c>
      <c r="F77" s="397">
        <v>2.5633835280555033</v>
      </c>
      <c r="G77" s="312" t="str">
        <f>IF(OR(0.01*(1/(D77+E77*(D$6^F77)))&lt;0.3,0.01*(1/(D77+E77*(D$6^F77)))&gt;1),"Under 30%",0.01*(1/(D77+E77*(D$6^F77))))</f>
        <v>Under 30%</v>
      </c>
      <c r="H77" s="120" t="str">
        <f t="shared" si="12"/>
        <v>Out of Range</v>
      </c>
      <c r="J77" s="705"/>
      <c r="K77" s="179">
        <v>160</v>
      </c>
      <c r="L77" s="180">
        <v>56.51</v>
      </c>
      <c r="M77" s="213">
        <v>2.1030000000000002</v>
      </c>
      <c r="N77" s="182">
        <v>1.5980000000000001</v>
      </c>
      <c r="O77" s="178">
        <f t="shared" ref="O77:O150" si="17">IF(OR($K$6=0,$N$6=0),"",L77*$K$6^M77*$N$6^N77)</f>
        <v>231.24873954222218</v>
      </c>
      <c r="Q77" s="719"/>
      <c r="R77" s="144">
        <v>173</v>
      </c>
      <c r="S77" s="150">
        <v>2.9333612094529393E-2</v>
      </c>
      <c r="T77" s="129">
        <v>2.7067455553316189E-2</v>
      </c>
      <c r="U77" s="129">
        <v>4.9165366048311058E-4</v>
      </c>
      <c r="V77" s="129">
        <v>2.795063195594855E-2</v>
      </c>
      <c r="W77" s="129">
        <v>5.1304964349067569E-4</v>
      </c>
      <c r="X77" s="130">
        <v>1.3254708160252788</v>
      </c>
      <c r="Y77" s="131">
        <f t="shared" si="16"/>
        <v>0.81550135563678772</v>
      </c>
    </row>
    <row r="78" spans="2:25" ht="24" customHeight="1" thickBot="1" x14ac:dyDescent="0.9">
      <c r="B78" s="799"/>
      <c r="C78" s="472">
        <v>200</v>
      </c>
      <c r="D78" s="395">
        <v>0.01</v>
      </c>
      <c r="E78" s="396">
        <v>1.4962206702048759E-6</v>
      </c>
      <c r="F78" s="397">
        <v>2.4772252516933335</v>
      </c>
      <c r="G78" s="312" t="str">
        <f t="shared" si="11"/>
        <v>Under 30%</v>
      </c>
      <c r="H78" s="120" t="str">
        <f>IF(G78="Under 30%","Out of Range",G78*C78)</f>
        <v>Out of Range</v>
      </c>
      <c r="J78" s="705"/>
      <c r="K78" s="179">
        <v>173</v>
      </c>
      <c r="L78" s="180">
        <v>56.51</v>
      </c>
      <c r="M78" s="213">
        <v>2.1030000000000002</v>
      </c>
      <c r="N78" s="182">
        <v>1.5980000000000001</v>
      </c>
      <c r="O78" s="178">
        <f t="shared" si="17"/>
        <v>231.24873954222218</v>
      </c>
      <c r="Q78" s="719"/>
      <c r="R78" s="144">
        <v>200</v>
      </c>
      <c r="S78" s="150">
        <v>2.2570417323519651E-2</v>
      </c>
      <c r="T78" s="129">
        <v>3.2519945060939477E-2</v>
      </c>
      <c r="U78" s="129">
        <v>5.0974592396774089E-4</v>
      </c>
      <c r="V78" s="129">
        <v>3.1702216074285715E-2</v>
      </c>
      <c r="W78" s="129">
        <v>5.2251978458998721E-4</v>
      </c>
      <c r="X78" s="130">
        <v>1.31619957143185</v>
      </c>
      <c r="Y78" s="131">
        <f t="shared" si="16"/>
        <v>0.85916627716187943</v>
      </c>
    </row>
    <row r="79" spans="2:25" ht="24" customHeight="1" thickBot="1" x14ac:dyDescent="0.9">
      <c r="B79" s="799"/>
      <c r="C79" s="472">
        <v>300</v>
      </c>
      <c r="D79" s="395">
        <v>0.01</v>
      </c>
      <c r="E79" s="396">
        <v>4.9125929880630597E-6</v>
      </c>
      <c r="F79" s="397">
        <v>2.4297727699154854</v>
      </c>
      <c r="G79" s="312" t="str">
        <f t="shared" si="11"/>
        <v>Under 30%</v>
      </c>
      <c r="H79" s="120" t="str">
        <f t="shared" si="12"/>
        <v>Out of Range</v>
      </c>
      <c r="J79" s="705"/>
      <c r="K79" s="179">
        <v>200</v>
      </c>
      <c r="L79" s="180">
        <v>53.71</v>
      </c>
      <c r="M79" s="213">
        <v>2.1030000000000002</v>
      </c>
      <c r="N79" s="182">
        <v>1.6240000000000001</v>
      </c>
      <c r="O79" s="178">
        <f t="shared" si="17"/>
        <v>243.32259495197346</v>
      </c>
      <c r="Q79" s="719"/>
      <c r="R79" s="144">
        <v>300</v>
      </c>
      <c r="S79" s="150">
        <v>2.8804146038795579E-3</v>
      </c>
      <c r="T79" s="129">
        <v>5.1794857805569409E-2</v>
      </c>
      <c r="U79" s="129">
        <v>5.7874396107168301E-4</v>
      </c>
      <c r="V79" s="129">
        <v>4.9043705399761502E-2</v>
      </c>
      <c r="W79" s="129">
        <v>5.099905153062458E-4</v>
      </c>
      <c r="X79" s="130">
        <v>1.2537378354054249</v>
      </c>
      <c r="Y79" s="131">
        <f t="shared" si="16"/>
        <v>0.99607434281242102</v>
      </c>
    </row>
    <row r="80" spans="2:25" ht="24" customHeight="1" thickBot="1" x14ac:dyDescent="0.9">
      <c r="B80" s="800"/>
      <c r="C80" s="473">
        <v>550</v>
      </c>
      <c r="D80" s="398">
        <v>0.01</v>
      </c>
      <c r="E80" s="399">
        <v>5.5971197391739167E-4</v>
      </c>
      <c r="F80" s="400">
        <v>1.7095112913514543</v>
      </c>
      <c r="G80" s="312" t="str">
        <f t="shared" si="11"/>
        <v>Under 30%</v>
      </c>
      <c r="H80" s="121" t="str">
        <f t="shared" si="12"/>
        <v>Out of Range</v>
      </c>
      <c r="J80" s="705"/>
      <c r="K80" s="179">
        <v>300</v>
      </c>
      <c r="L80" s="180">
        <v>53.71</v>
      </c>
      <c r="M80" s="213">
        <v>2.1030000000000002</v>
      </c>
      <c r="N80" s="182">
        <v>1.6240000000000001</v>
      </c>
      <c r="O80" s="178">
        <f t="shared" si="17"/>
        <v>243.32259495197346</v>
      </c>
      <c r="Q80" s="720"/>
      <c r="R80" s="145">
        <v>550</v>
      </c>
      <c r="S80" s="140">
        <v>1.6808233236749299E-3</v>
      </c>
      <c r="T80" s="133">
        <v>7.554886850582411E-2</v>
      </c>
      <c r="U80" s="133">
        <v>1.1179954191695715E-10</v>
      </c>
      <c r="V80" s="133">
        <v>9.7427739717934239E-2</v>
      </c>
      <c r="W80" s="133">
        <v>1.7540160891647285E-3</v>
      </c>
      <c r="X80" s="134">
        <v>1.1000195261317312</v>
      </c>
      <c r="Y80" s="135">
        <f t="shared" si="16"/>
        <v>0.23413642955857986</v>
      </c>
    </row>
    <row r="81" spans="2:25" ht="24" customHeight="1" thickBot="1" x14ac:dyDescent="0.9">
      <c r="B81" s="696" t="s">
        <v>43</v>
      </c>
      <c r="C81" s="475">
        <v>14</v>
      </c>
      <c r="D81" s="401">
        <v>0.01</v>
      </c>
      <c r="E81" s="393">
        <v>1.0405827263267429E-7</v>
      </c>
      <c r="F81" s="402">
        <v>2</v>
      </c>
      <c r="G81" s="312">
        <f t="shared" si="11"/>
        <v>0.90574929311969843</v>
      </c>
      <c r="H81" s="119">
        <f t="shared" si="12"/>
        <v>12.680490103675778</v>
      </c>
      <c r="J81" s="706"/>
      <c r="K81" s="188">
        <v>550</v>
      </c>
      <c r="L81" s="192">
        <v>74.760000000000005</v>
      </c>
      <c r="M81" s="214">
        <v>2.1030000000000002</v>
      </c>
      <c r="N81" s="194">
        <v>1.645</v>
      </c>
      <c r="O81" s="646">
        <f t="shared" si="17"/>
        <v>367.68418469644479</v>
      </c>
      <c r="Q81" s="693" t="s">
        <v>43</v>
      </c>
      <c r="R81" s="155">
        <v>14</v>
      </c>
      <c r="S81" s="125">
        <v>4.6181743505452191E-2</v>
      </c>
      <c r="T81" s="125">
        <v>1.6174778904708333E-2</v>
      </c>
      <c r="U81" s="125">
        <v>4.1974016550009008E-4</v>
      </c>
      <c r="V81" s="125">
        <v>0.10121886928002302</v>
      </c>
      <c r="W81" s="125">
        <v>4.7175014789857821E-4</v>
      </c>
      <c r="X81" s="126">
        <v>2.0080303238709258</v>
      </c>
      <c r="Y81" s="127">
        <f t="shared" ref="Y81:Y126" si="18">IF(T$6&gt;240,"out of range",IF($T$6="","",((S81+T81*$T$6+U81*$T$6^2)/(1+V81*$T$6+W81*$T$6^2))^X81))</f>
        <v>0.13583400902148873</v>
      </c>
    </row>
    <row r="82" spans="2:25" ht="24" customHeight="1" thickBot="1" x14ac:dyDescent="0.9">
      <c r="B82" s="697"/>
      <c r="C82" s="476">
        <v>26</v>
      </c>
      <c r="D82" s="395">
        <v>0.01</v>
      </c>
      <c r="E82" s="396">
        <v>2.4999999999999999E-7</v>
      </c>
      <c r="F82" s="397">
        <v>2</v>
      </c>
      <c r="G82" s="312">
        <f t="shared" si="11"/>
        <v>0.8</v>
      </c>
      <c r="H82" s="120">
        <f t="shared" si="12"/>
        <v>20.8</v>
      </c>
      <c r="J82" s="699" t="s">
        <v>43</v>
      </c>
      <c r="K82" s="215">
        <v>14</v>
      </c>
      <c r="L82" s="203">
        <v>29.3</v>
      </c>
      <c r="M82" s="197">
        <v>1.988</v>
      </c>
      <c r="N82" s="216">
        <v>1.5409999999999999</v>
      </c>
      <c r="O82" s="178">
        <f t="shared" si="17"/>
        <v>125.02025979332595</v>
      </c>
      <c r="Q82" s="694"/>
      <c r="R82" s="156">
        <v>26</v>
      </c>
      <c r="S82" s="129">
        <v>2.5256799529093991E-2</v>
      </c>
      <c r="T82" s="129">
        <v>8.3414843497347721E-3</v>
      </c>
      <c r="U82" s="129">
        <v>4.021480016463229E-4</v>
      </c>
      <c r="V82" s="129">
        <v>7.6527707029954845E-2</v>
      </c>
      <c r="W82" s="129">
        <v>4.1014750821328588E-4</v>
      </c>
      <c r="X82" s="130">
        <v>1.4752382573226199</v>
      </c>
      <c r="Y82" s="131">
        <f t="shared" si="18"/>
        <v>0.242434954786408</v>
      </c>
    </row>
    <row r="83" spans="2:25" ht="24" customHeight="1" thickBot="1" x14ac:dyDescent="0.9">
      <c r="B83" s="697"/>
      <c r="C83" s="476">
        <v>40</v>
      </c>
      <c r="D83" s="395">
        <v>0.01</v>
      </c>
      <c r="E83" s="396">
        <v>1.325336663845504E-6</v>
      </c>
      <c r="F83" s="397">
        <v>1.8068231359760492</v>
      </c>
      <c r="G83" s="312">
        <f t="shared" si="11"/>
        <v>0.64747207396898887</v>
      </c>
      <c r="H83" s="120">
        <f t="shared" si="12"/>
        <v>25.898882958759554</v>
      </c>
      <c r="J83" s="700"/>
      <c r="K83" s="217">
        <v>26</v>
      </c>
      <c r="L83" s="180">
        <v>32.22</v>
      </c>
      <c r="M83" s="181">
        <v>1.988</v>
      </c>
      <c r="N83" s="182">
        <v>1.5409999999999999</v>
      </c>
      <c r="O83" s="178">
        <f t="shared" si="17"/>
        <v>137.47961674201235</v>
      </c>
      <c r="Q83" s="694"/>
      <c r="R83" s="156">
        <v>40</v>
      </c>
      <c r="S83" s="129">
        <v>4.6756102033503055E-2</v>
      </c>
      <c r="T83" s="129">
        <v>1.6356057903969601E-2</v>
      </c>
      <c r="U83" s="129">
        <v>5.6639474510470614E-4</v>
      </c>
      <c r="V83" s="129">
        <v>7.3091374078407156E-2</v>
      </c>
      <c r="W83" s="129">
        <v>5.4926325483503949E-4</v>
      </c>
      <c r="X83" s="130">
        <v>1.7061132056475359</v>
      </c>
      <c r="Y83" s="131">
        <f t="shared" si="18"/>
        <v>0.34099996171549019</v>
      </c>
    </row>
    <row r="84" spans="2:25" ht="24" customHeight="1" thickBot="1" x14ac:dyDescent="0.9">
      <c r="B84" s="697"/>
      <c r="C84" s="476">
        <v>60</v>
      </c>
      <c r="D84" s="395">
        <v>0.01</v>
      </c>
      <c r="E84" s="396">
        <v>3.3712200535216209E-6</v>
      </c>
      <c r="F84" s="397">
        <v>1.7361064491754328</v>
      </c>
      <c r="G84" s="312">
        <f t="shared" si="11"/>
        <v>0.5</v>
      </c>
      <c r="H84" s="120">
        <f t="shared" si="12"/>
        <v>30</v>
      </c>
      <c r="J84" s="700"/>
      <c r="K84" s="217">
        <v>40</v>
      </c>
      <c r="L84" s="180">
        <v>32.22</v>
      </c>
      <c r="M84" s="181">
        <v>1.988</v>
      </c>
      <c r="N84" s="182">
        <v>1.5409999999999999</v>
      </c>
      <c r="O84" s="178">
        <f t="shared" si="17"/>
        <v>137.47961674201235</v>
      </c>
      <c r="Q84" s="694"/>
      <c r="R84" s="156">
        <v>60</v>
      </c>
      <c r="S84" s="129">
        <v>4.2859201851125815E-2</v>
      </c>
      <c r="T84" s="129">
        <v>1.7870753733562898E-2</v>
      </c>
      <c r="U84" s="129">
        <v>6.0443303252360472E-4</v>
      </c>
      <c r="V84" s="129">
        <v>6.3350135791563428E-2</v>
      </c>
      <c r="W84" s="129">
        <v>5.5285355656970023E-4</v>
      </c>
      <c r="X84" s="130">
        <v>1.5862325330187232</v>
      </c>
      <c r="Y84" s="131">
        <f t="shared" si="18"/>
        <v>0.45908519116147795</v>
      </c>
    </row>
    <row r="85" spans="2:25" ht="24" customHeight="1" thickBot="1" x14ac:dyDescent="0.9">
      <c r="B85" s="698"/>
      <c r="C85" s="477">
        <v>90</v>
      </c>
      <c r="D85" s="398">
        <v>0.01</v>
      </c>
      <c r="E85" s="399">
        <v>1.5286870508189321E-5</v>
      </c>
      <c r="F85" s="400">
        <v>1.5834881383771153</v>
      </c>
      <c r="G85" s="312">
        <f t="shared" si="11"/>
        <v>0.30812786576580581</v>
      </c>
      <c r="H85" s="121">
        <f t="shared" si="12"/>
        <v>27.731507918922524</v>
      </c>
      <c r="J85" s="700"/>
      <c r="K85" s="217">
        <v>60</v>
      </c>
      <c r="L85" s="204">
        <v>40.268922059953276</v>
      </c>
      <c r="M85" s="181">
        <v>1.988</v>
      </c>
      <c r="N85" s="182">
        <v>1.5409999999999999</v>
      </c>
      <c r="O85" s="178">
        <f t="shared" si="17"/>
        <v>171.8235869465035</v>
      </c>
      <c r="Q85" s="695"/>
      <c r="R85" s="157">
        <v>90</v>
      </c>
      <c r="S85" s="133">
        <v>3.1569149129735873E-2</v>
      </c>
      <c r="T85" s="133">
        <v>2.185837767824823E-2</v>
      </c>
      <c r="U85" s="133">
        <v>6.0591744562109968E-4</v>
      </c>
      <c r="V85" s="133">
        <v>5.7195037639057582E-2</v>
      </c>
      <c r="W85" s="133">
        <v>5.6961103955503951E-4</v>
      </c>
      <c r="X85" s="134">
        <v>1.4763738336125987</v>
      </c>
      <c r="Y85" s="135">
        <f t="shared" si="18"/>
        <v>0.54952208011706294</v>
      </c>
    </row>
    <row r="86" spans="2:25" ht="24" customHeight="1" thickBot="1" x14ac:dyDescent="0.9">
      <c r="B86" s="696" t="s">
        <v>73</v>
      </c>
      <c r="C86" s="478">
        <v>26</v>
      </c>
      <c r="D86" s="401">
        <v>0.01</v>
      </c>
      <c r="E86" s="393">
        <v>1.8434466820745536E-8</v>
      </c>
      <c r="F86" s="402">
        <v>2.3584991696787521</v>
      </c>
      <c r="G86" s="312">
        <f t="shared" si="11"/>
        <v>0.91234291501542053</v>
      </c>
      <c r="H86" s="122">
        <f t="shared" si="12"/>
        <v>23.720915790400934</v>
      </c>
      <c r="J86" s="701"/>
      <c r="K86" s="218">
        <v>90</v>
      </c>
      <c r="L86" s="205">
        <v>40.268922059953276</v>
      </c>
      <c r="M86" s="200">
        <v>1.988</v>
      </c>
      <c r="N86" s="207">
        <v>1.5409999999999999</v>
      </c>
      <c r="O86" s="646">
        <f t="shared" si="17"/>
        <v>171.8235869465035</v>
      </c>
      <c r="Q86" s="693" t="s">
        <v>73</v>
      </c>
      <c r="R86" s="158">
        <v>26</v>
      </c>
      <c r="S86" s="125">
        <v>7.8450000000000006E-2</v>
      </c>
      <c r="T86" s="125">
        <v>1.6379999999999999E-2</v>
      </c>
      <c r="U86" s="125">
        <v>4.5080000000000001E-4</v>
      </c>
      <c r="V86" s="125">
        <v>7.2459999999999997E-2</v>
      </c>
      <c r="W86" s="125">
        <v>3.994E-4</v>
      </c>
      <c r="X86" s="126">
        <v>2.0169999999999999</v>
      </c>
      <c r="Y86" s="127">
        <f t="shared" si="18"/>
        <v>0.25565045047879714</v>
      </c>
    </row>
    <row r="87" spans="2:25" ht="24" customHeight="1" thickBot="1" x14ac:dyDescent="0.9">
      <c r="B87" s="697"/>
      <c r="C87" s="525">
        <v>40</v>
      </c>
      <c r="D87" s="511">
        <v>0.01</v>
      </c>
      <c r="E87" s="408">
        <v>2.1080309529427707E-7</v>
      </c>
      <c r="F87" s="431">
        <v>2.0847274611575566</v>
      </c>
      <c r="G87" s="312">
        <f t="shared" si="11"/>
        <v>0.76253830206251827</v>
      </c>
      <c r="H87" s="122">
        <f t="shared" si="12"/>
        <v>30.501532082500731</v>
      </c>
      <c r="J87" s="699" t="s">
        <v>73</v>
      </c>
      <c r="K87" s="215">
        <v>26</v>
      </c>
      <c r="L87" s="208">
        <v>32.220804027343604</v>
      </c>
      <c r="M87" s="197">
        <v>1.9880763821320799</v>
      </c>
      <c r="N87" s="198">
        <v>1.5409999999999999</v>
      </c>
      <c r="O87" s="178">
        <f t="shared" si="17"/>
        <v>137.45886955720277</v>
      </c>
      <c r="Q87" s="694"/>
      <c r="R87" s="526">
        <v>40</v>
      </c>
      <c r="S87" s="331">
        <v>5.2859999999999997E-2</v>
      </c>
      <c r="T87" s="137">
        <v>1.423E-2</v>
      </c>
      <c r="U87" s="137">
        <v>5.8870000000000005E-4</v>
      </c>
      <c r="V87" s="129">
        <v>7.3980000000000004E-2</v>
      </c>
      <c r="W87" s="129">
        <v>5.0580000000000004E-4</v>
      </c>
      <c r="X87" s="138">
        <v>1.6619999999999999</v>
      </c>
      <c r="Y87" s="127">
        <f t="shared" si="18"/>
        <v>0.36709037520420851</v>
      </c>
    </row>
    <row r="88" spans="2:25" ht="24" customHeight="1" thickBot="1" x14ac:dyDescent="0.9">
      <c r="B88" s="698"/>
      <c r="C88" s="479">
        <v>60</v>
      </c>
      <c r="D88" s="398">
        <v>0.01</v>
      </c>
      <c r="E88" s="399">
        <v>1.3396219476218951E-6</v>
      </c>
      <c r="F88" s="400">
        <v>1.879469017723491</v>
      </c>
      <c r="G88" s="312">
        <f t="shared" si="11"/>
        <v>0.56529454830763404</v>
      </c>
      <c r="H88" s="121">
        <f t="shared" si="12"/>
        <v>33.917672898458044</v>
      </c>
      <c r="J88" s="700"/>
      <c r="K88" s="587">
        <v>40</v>
      </c>
      <c r="L88" s="210">
        <v>32.220804027343604</v>
      </c>
      <c r="M88" s="200">
        <v>1.9880763821320799</v>
      </c>
      <c r="N88" s="201">
        <v>1.5409999999999999</v>
      </c>
      <c r="O88" s="178">
        <f t="shared" si="17"/>
        <v>137.45886955720277</v>
      </c>
      <c r="Q88" s="695"/>
      <c r="R88" s="159">
        <v>60</v>
      </c>
      <c r="S88" s="141">
        <v>2.9207386405366326E-2</v>
      </c>
      <c r="T88" s="133">
        <v>1.2712078330598208E-2</v>
      </c>
      <c r="U88" s="133">
        <v>5.8054370157723586E-4</v>
      </c>
      <c r="V88" s="141">
        <v>6.0916887456173956E-2</v>
      </c>
      <c r="W88" s="141">
        <v>4.8127836956914869E-4</v>
      </c>
      <c r="X88" s="134">
        <v>1.3930745258330408</v>
      </c>
      <c r="Y88" s="163">
        <f t="shared" si="18"/>
        <v>0.48732689761648551</v>
      </c>
    </row>
    <row r="89" spans="2:25" ht="24" customHeight="1" thickBot="1" x14ac:dyDescent="0.9">
      <c r="B89" s="696" t="s">
        <v>44</v>
      </c>
      <c r="C89" s="480">
        <v>26</v>
      </c>
      <c r="D89" s="401">
        <v>0.01</v>
      </c>
      <c r="E89" s="393">
        <v>1.6E-7</v>
      </c>
      <c r="F89" s="402">
        <v>2</v>
      </c>
      <c r="G89" s="312">
        <f t="shared" si="11"/>
        <v>0.86206896551724133</v>
      </c>
      <c r="H89" s="122">
        <f t="shared" si="12"/>
        <v>22.413793103448274</v>
      </c>
      <c r="J89" s="701"/>
      <c r="K89" s="218">
        <v>60</v>
      </c>
      <c r="L89" s="210">
        <v>36.242029853957952</v>
      </c>
      <c r="M89" s="200">
        <v>1.988</v>
      </c>
      <c r="N89" s="201">
        <v>1.5409999999999999</v>
      </c>
      <c r="O89" s="646">
        <f t="shared" si="17"/>
        <v>154.64122825185316</v>
      </c>
      <c r="Q89" s="693" t="s">
        <v>44</v>
      </c>
      <c r="R89" s="160">
        <v>26</v>
      </c>
      <c r="S89" s="125">
        <v>2.7439614981749683E-2</v>
      </c>
      <c r="T89" s="125">
        <v>9.252277918882737E-3</v>
      </c>
      <c r="U89" s="125">
        <v>4.0563105776941403E-4</v>
      </c>
      <c r="V89" s="125">
        <v>8.0432593457621507E-2</v>
      </c>
      <c r="W89" s="125">
        <v>3.5682127868955554E-4</v>
      </c>
      <c r="X89" s="126">
        <v>1.5043895648356624</v>
      </c>
      <c r="Y89" s="127">
        <f t="shared" si="18"/>
        <v>0.24929566052537266</v>
      </c>
    </row>
    <row r="90" spans="2:25" ht="24" customHeight="1" thickBot="1" x14ac:dyDescent="0.9">
      <c r="B90" s="753"/>
      <c r="C90" s="481">
        <v>40</v>
      </c>
      <c r="D90" s="395">
        <v>0.01</v>
      </c>
      <c r="E90" s="396">
        <v>3.9062500000000002E-7</v>
      </c>
      <c r="F90" s="397">
        <v>2</v>
      </c>
      <c r="G90" s="312">
        <f t="shared" si="11"/>
        <v>0.71910112359550571</v>
      </c>
      <c r="H90" s="120">
        <f t="shared" si="12"/>
        <v>28.764044943820227</v>
      </c>
      <c r="J90" s="699" t="s">
        <v>44</v>
      </c>
      <c r="K90" s="593">
        <v>26</v>
      </c>
      <c r="L90" s="203">
        <v>32.220804027343604</v>
      </c>
      <c r="M90" s="197">
        <v>1.9880763821320799</v>
      </c>
      <c r="N90" s="198">
        <v>1.5409999999999999</v>
      </c>
      <c r="O90" s="178">
        <f t="shared" si="17"/>
        <v>137.45886955720277</v>
      </c>
      <c r="Q90" s="719"/>
      <c r="R90" s="161">
        <v>40</v>
      </c>
      <c r="S90" s="129">
        <v>5.065264055003868E-2</v>
      </c>
      <c r="T90" s="129">
        <v>1.472990562305233E-2</v>
      </c>
      <c r="U90" s="129">
        <v>5.7968403883469177E-4</v>
      </c>
      <c r="V90" s="129">
        <v>7.2737801634614324E-2</v>
      </c>
      <c r="W90" s="129">
        <v>5.247446913680552E-4</v>
      </c>
      <c r="X90" s="130">
        <v>1.6732902589168357</v>
      </c>
      <c r="Y90" s="127">
        <f t="shared" si="18"/>
        <v>0.35818528858949245</v>
      </c>
    </row>
    <row r="91" spans="2:25" ht="24" customHeight="1" thickBot="1" x14ac:dyDescent="0.9">
      <c r="B91" s="754"/>
      <c r="C91" s="479">
        <v>60</v>
      </c>
      <c r="D91" s="398">
        <v>0.01</v>
      </c>
      <c r="E91" s="399">
        <v>2.5748341158242288E-6</v>
      </c>
      <c r="F91" s="400">
        <v>1.7582363115735482</v>
      </c>
      <c r="G91" s="312">
        <f t="shared" si="11"/>
        <v>0.54179668814818993</v>
      </c>
      <c r="H91" s="121">
        <f t="shared" si="12"/>
        <v>32.507801288891393</v>
      </c>
      <c r="J91" s="708"/>
      <c r="K91" s="202">
        <v>40</v>
      </c>
      <c r="L91" s="204">
        <v>32.220804027343604</v>
      </c>
      <c r="M91" s="199">
        <v>1.9880763821320799</v>
      </c>
      <c r="N91" s="196">
        <v>1.5409999999999999</v>
      </c>
      <c r="O91" s="178">
        <f t="shared" si="17"/>
        <v>137.45886955720277</v>
      </c>
      <c r="Q91" s="720"/>
      <c r="R91" s="159">
        <v>60</v>
      </c>
      <c r="S91" s="133">
        <v>4.2991524851870383E-2</v>
      </c>
      <c r="T91" s="133">
        <v>1.7809923300514192E-2</v>
      </c>
      <c r="U91" s="133">
        <v>6.1541624614651943E-4</v>
      </c>
      <c r="V91" s="133">
        <v>6.432923415858971E-2</v>
      </c>
      <c r="W91" s="133">
        <v>5.3202685332015055E-4</v>
      </c>
      <c r="X91" s="134">
        <v>1.5870343580311761</v>
      </c>
      <c r="Y91" s="163">
        <f t="shared" si="18"/>
        <v>0.47500073454455322</v>
      </c>
    </row>
    <row r="92" spans="2:25" ht="24" customHeight="1" thickBot="1" x14ac:dyDescent="0.9">
      <c r="B92" s="696" t="s">
        <v>66</v>
      </c>
      <c r="C92" s="478">
        <v>26</v>
      </c>
      <c r="D92" s="401">
        <v>0.01</v>
      </c>
      <c r="E92" s="393">
        <v>1.8903591682419661E-7</v>
      </c>
      <c r="F92" s="402">
        <v>2</v>
      </c>
      <c r="G92" s="312">
        <f t="shared" si="11"/>
        <v>0.8410174880763116</v>
      </c>
      <c r="H92" s="122">
        <f t="shared" si="12"/>
        <v>21.866454689984103</v>
      </c>
      <c r="J92" s="709"/>
      <c r="K92" s="218">
        <v>60</v>
      </c>
      <c r="L92" s="205">
        <v>36.248404530761562</v>
      </c>
      <c r="M92" s="206">
        <v>1.9880763821320799</v>
      </c>
      <c r="N92" s="207">
        <v>1.5409999999999999</v>
      </c>
      <c r="O92" s="647">
        <f t="shared" si="17"/>
        <v>154.64122825185314</v>
      </c>
      <c r="Q92" s="693" t="s">
        <v>71</v>
      </c>
      <c r="R92" s="321">
        <v>26</v>
      </c>
      <c r="S92" s="147">
        <v>5.0535150975816519E-2</v>
      </c>
      <c r="T92" s="147">
        <v>1.0096994167507209E-2</v>
      </c>
      <c r="U92" s="147">
        <v>2.4372570238383182E-4</v>
      </c>
      <c r="V92" s="147">
        <v>4.6430406203467681E-2</v>
      </c>
      <c r="W92" s="147">
        <v>2.2957804772782189E-4</v>
      </c>
      <c r="X92" s="148">
        <v>1.7066662509882911</v>
      </c>
      <c r="Y92" s="163">
        <f t="shared" si="18"/>
        <v>0.24684705354402967</v>
      </c>
    </row>
    <row r="93" spans="2:25" ht="26.25" customHeight="1" thickBot="1" x14ac:dyDescent="0.9">
      <c r="B93" s="698"/>
      <c r="C93" s="479">
        <v>40</v>
      </c>
      <c r="D93" s="398">
        <v>0.01</v>
      </c>
      <c r="E93" s="399">
        <v>2.46929961460516E-6</v>
      </c>
      <c r="F93" s="400">
        <v>1.6577550212391465</v>
      </c>
      <c r="G93" s="312">
        <f t="shared" si="11"/>
        <v>0.66198705748477493</v>
      </c>
      <c r="H93" s="121">
        <f t="shared" si="12"/>
        <v>26.479482299390998</v>
      </c>
      <c r="J93" s="699" t="s">
        <v>71</v>
      </c>
      <c r="K93" s="215">
        <v>26</v>
      </c>
      <c r="L93" s="208">
        <v>52.58</v>
      </c>
      <c r="M93" s="221">
        <v>1.988</v>
      </c>
      <c r="N93" s="216">
        <v>1.3340000000000001</v>
      </c>
      <c r="O93" s="178">
        <f t="shared" si="17"/>
        <v>99.826666165171986</v>
      </c>
      <c r="Q93" s="695"/>
      <c r="R93" s="159">
        <v>40</v>
      </c>
      <c r="S93" s="133">
        <v>1.1914383778954291E-2</v>
      </c>
      <c r="T93" s="133">
        <v>1.7871721979084591E-2</v>
      </c>
      <c r="U93" s="133">
        <v>2.0414042195991434E-4</v>
      </c>
      <c r="V93" s="133">
        <v>5.023419116541343E-2</v>
      </c>
      <c r="W93" s="133">
        <v>1.2739632413474468E-4</v>
      </c>
      <c r="X93" s="134">
        <v>1.6876589164156084</v>
      </c>
      <c r="Y93" s="163">
        <f t="shared" si="18"/>
        <v>0.33846504029267888</v>
      </c>
    </row>
    <row r="94" spans="2:25" ht="24" customHeight="1" thickBot="1" x14ac:dyDescent="0.9">
      <c r="B94" s="696" t="s">
        <v>72</v>
      </c>
      <c r="C94" s="483">
        <v>26</v>
      </c>
      <c r="D94" s="511">
        <v>0.01</v>
      </c>
      <c r="E94" s="408">
        <v>4.0282767352963108E-8</v>
      </c>
      <c r="F94" s="431">
        <v>2.2497980276157885</v>
      </c>
      <c r="G94" s="312">
        <f t="shared" si="11"/>
        <v>0.88710138581000775</v>
      </c>
      <c r="H94" s="119">
        <f t="shared" si="12"/>
        <v>23.0646360310602</v>
      </c>
      <c r="J94" s="701"/>
      <c r="K94" s="218">
        <v>40</v>
      </c>
      <c r="L94" s="649">
        <v>40.840000000000003</v>
      </c>
      <c r="M94" s="206">
        <v>1.988</v>
      </c>
      <c r="N94" s="207">
        <v>1.399</v>
      </c>
      <c r="O94" s="647">
        <f t="shared" si="17"/>
        <v>99.987283511632683</v>
      </c>
      <c r="Q94" s="693" t="s">
        <v>72</v>
      </c>
      <c r="R94" s="320">
        <v>26</v>
      </c>
      <c r="S94" s="164">
        <v>6.3990749343267858E-2</v>
      </c>
      <c r="T94" s="164">
        <v>1.0002071260609259E-2</v>
      </c>
      <c r="U94" s="125">
        <v>5.2879795276345365E-4</v>
      </c>
      <c r="V94" s="164">
        <v>9.0299262780439329E-2</v>
      </c>
      <c r="W94" s="164">
        <v>4.7687573509079062E-4</v>
      </c>
      <c r="X94" s="165">
        <v>1.6259872147696186</v>
      </c>
      <c r="Y94" s="127">
        <f t="shared" si="18"/>
        <v>0.25279829251238178</v>
      </c>
    </row>
    <row r="95" spans="2:25" ht="24.95" customHeight="1" thickBot="1" x14ac:dyDescent="0.9">
      <c r="B95" s="697"/>
      <c r="C95" s="527">
        <v>40</v>
      </c>
      <c r="D95" s="432">
        <v>0.01</v>
      </c>
      <c r="E95" s="396">
        <v>1.6649858277843361E-6</v>
      </c>
      <c r="F95" s="397">
        <v>1.694093696834873</v>
      </c>
      <c r="G95" s="312">
        <f t="shared" si="11"/>
        <v>0.71073038500609786</v>
      </c>
      <c r="H95" s="243">
        <f t="shared" si="12"/>
        <v>28.429215400243915</v>
      </c>
      <c r="J95" s="699" t="s">
        <v>72</v>
      </c>
      <c r="K95" s="219">
        <v>26</v>
      </c>
      <c r="L95" s="524">
        <v>18.013796734396166</v>
      </c>
      <c r="M95" s="231">
        <v>1.6020000000000001</v>
      </c>
      <c r="N95" s="216">
        <v>1.4009616935498495</v>
      </c>
      <c r="O95" s="178">
        <f t="shared" si="17"/>
        <v>108.0928959889511</v>
      </c>
      <c r="Q95" s="694"/>
      <c r="R95" s="323">
        <v>40</v>
      </c>
      <c r="S95" s="331">
        <v>2.9177965255542237E-2</v>
      </c>
      <c r="T95" s="137">
        <v>1.4389003446239142E-2</v>
      </c>
      <c r="U95" s="164">
        <v>5.3961270928702958E-4</v>
      </c>
      <c r="V95" s="137">
        <v>7.9538610507560836E-2</v>
      </c>
      <c r="W95" s="129">
        <v>4.5420198675956755E-4</v>
      </c>
      <c r="X95" s="130">
        <v>1.5456063830273303</v>
      </c>
      <c r="Y95" s="127">
        <f t="shared" si="18"/>
        <v>0.35171672092380246</v>
      </c>
    </row>
    <row r="96" spans="2:25" ht="35.15" customHeight="1" thickBot="1" x14ac:dyDescent="0.9">
      <c r="B96" s="698"/>
      <c r="C96" s="479">
        <v>60</v>
      </c>
      <c r="D96" s="406">
        <v>0.01</v>
      </c>
      <c r="E96" s="399">
        <v>9.421429670596669E-6</v>
      </c>
      <c r="F96" s="400">
        <v>1.5129415947320599</v>
      </c>
      <c r="G96" s="312">
        <f t="shared" si="11"/>
        <v>0.5</v>
      </c>
      <c r="H96" s="121">
        <f t="shared" si="12"/>
        <v>30</v>
      </c>
      <c r="J96" s="700"/>
      <c r="K96" s="587">
        <v>40</v>
      </c>
      <c r="L96" s="357">
        <v>15.694967181915082</v>
      </c>
      <c r="M96" s="199">
        <v>1.6020000000000001</v>
      </c>
      <c r="N96" s="216">
        <v>1.4009616935498495</v>
      </c>
      <c r="O96" s="178">
        <f t="shared" si="17"/>
        <v>94.178616543694233</v>
      </c>
      <c r="Q96" s="695"/>
      <c r="R96" s="159">
        <v>60</v>
      </c>
      <c r="S96" s="164">
        <v>2.6292886959946249E-2</v>
      </c>
      <c r="T96" s="133">
        <v>1.6359100132497018E-2</v>
      </c>
      <c r="U96" s="133">
        <v>5.5340462953250074E-4</v>
      </c>
      <c r="V96" s="133">
        <v>6.6238206405420094E-2</v>
      </c>
      <c r="W96" s="141">
        <v>4.8397901180198446E-4</v>
      </c>
      <c r="X96" s="528">
        <v>1.46006114384724</v>
      </c>
      <c r="Y96" s="382">
        <f t="shared" si="18"/>
        <v>0.44845657624164181</v>
      </c>
    </row>
    <row r="97" spans="1:25" ht="39" customHeight="1" thickBot="1" x14ac:dyDescent="0.9">
      <c r="B97" s="696" t="s">
        <v>42</v>
      </c>
      <c r="C97" s="482">
        <v>26</v>
      </c>
      <c r="D97" s="401">
        <v>0.01</v>
      </c>
      <c r="E97" s="393">
        <v>1.1633132562092038E-8</v>
      </c>
      <c r="F97" s="402">
        <v>2.2577721489963252</v>
      </c>
      <c r="G97" s="312">
        <f t="shared" si="11"/>
        <v>0.96327260023218131</v>
      </c>
      <c r="H97" s="122">
        <f t="shared" si="12"/>
        <v>25.045087606036713</v>
      </c>
      <c r="J97" s="701"/>
      <c r="K97" s="218">
        <v>60</v>
      </c>
      <c r="L97" s="365">
        <v>18.013796734396166</v>
      </c>
      <c r="M97" s="206">
        <v>1.6020000000000001</v>
      </c>
      <c r="N97" s="364">
        <v>1.4009616935498495</v>
      </c>
      <c r="O97" s="178">
        <f t="shared" si="17"/>
        <v>108.0928959889511</v>
      </c>
      <c r="Q97" s="693" t="s">
        <v>42</v>
      </c>
      <c r="R97" s="162">
        <v>26</v>
      </c>
      <c r="S97" s="167">
        <v>7.818860596437234E-2</v>
      </c>
      <c r="T97" s="147">
        <v>2.3781649134263477E-2</v>
      </c>
      <c r="U97" s="147">
        <v>5.0986390356067088E-4</v>
      </c>
      <c r="V97" s="147">
        <v>9.6771985193407253E-2</v>
      </c>
      <c r="W97" s="125">
        <v>3.679024013662751E-4</v>
      </c>
      <c r="X97" s="126">
        <v>2.1207528712049655</v>
      </c>
      <c r="Y97" s="149">
        <f t="shared" si="18"/>
        <v>0.25628375358065375</v>
      </c>
    </row>
    <row r="98" spans="1:25" ht="33.200000000000003" customHeight="1" thickBot="1" x14ac:dyDescent="0.9">
      <c r="B98" s="697"/>
      <c r="C98" s="476">
        <v>40</v>
      </c>
      <c r="D98" s="395">
        <v>0.01</v>
      </c>
      <c r="E98" s="396">
        <v>4.0282767352963108E-8</v>
      </c>
      <c r="F98" s="397">
        <v>2.2497980276157885</v>
      </c>
      <c r="G98" s="312">
        <f t="shared" si="11"/>
        <v>0.88710138581000775</v>
      </c>
      <c r="H98" s="120">
        <f t="shared" si="12"/>
        <v>35.484055432400311</v>
      </c>
      <c r="J98" s="699" t="s">
        <v>42</v>
      </c>
      <c r="K98" s="219">
        <v>26</v>
      </c>
      <c r="L98" s="203">
        <v>290.7709862663994</v>
      </c>
      <c r="M98" s="197">
        <v>2.0150000000000001</v>
      </c>
      <c r="N98" s="198">
        <v>1.194</v>
      </c>
      <c r="O98" s="178">
        <f t="shared" si="17"/>
        <v>300</v>
      </c>
      <c r="Q98" s="694"/>
      <c r="R98" s="156">
        <v>40</v>
      </c>
      <c r="S98" s="129">
        <v>0.13180179060189579</v>
      </c>
      <c r="T98" s="129">
        <v>2.6067027670404634E-2</v>
      </c>
      <c r="U98" s="129">
        <v>7.2034350810148745E-4</v>
      </c>
      <c r="V98" s="129">
        <v>8.6011723024308415E-2</v>
      </c>
      <c r="W98" s="129">
        <v>5.5470394118935522E-4</v>
      </c>
      <c r="X98" s="130">
        <v>2.2450349560755458</v>
      </c>
      <c r="Y98" s="131">
        <f t="shared" si="18"/>
        <v>0.38851251093333894</v>
      </c>
    </row>
    <row r="99" spans="1:25" ht="33.75" customHeight="1" thickBot="1" x14ac:dyDescent="0.9">
      <c r="B99" s="698"/>
      <c r="C99" s="477">
        <v>60</v>
      </c>
      <c r="D99" s="406">
        <v>0.01</v>
      </c>
      <c r="E99" s="399">
        <v>8.1288024180048381E-8</v>
      </c>
      <c r="F99" s="400">
        <v>2.2692318730121444</v>
      </c>
      <c r="G99" s="312">
        <f t="shared" si="11"/>
        <v>0.78072528371948158</v>
      </c>
      <c r="H99" s="121">
        <f t="shared" si="12"/>
        <v>46.843517023168893</v>
      </c>
      <c r="J99" s="700"/>
      <c r="K99" s="217">
        <v>40</v>
      </c>
      <c r="L99" s="180">
        <v>387.69</v>
      </c>
      <c r="M99" s="181">
        <v>2.0150000000000001</v>
      </c>
      <c r="N99" s="182">
        <v>1.194</v>
      </c>
      <c r="O99" s="178">
        <f t="shared" si="17"/>
        <v>399.99520410692395</v>
      </c>
      <c r="Q99" s="695"/>
      <c r="R99" s="157">
        <v>60</v>
      </c>
      <c r="S99" s="133">
        <v>8.347789268982346E-2</v>
      </c>
      <c r="T99" s="133">
        <v>1.4365984875229436E-2</v>
      </c>
      <c r="U99" s="133">
        <v>4.4915882603515717E-4</v>
      </c>
      <c r="V99" s="133">
        <v>4.4560905018007635E-2</v>
      </c>
      <c r="W99" s="133">
        <v>3.0638760676748644E-4</v>
      </c>
      <c r="X99" s="134">
        <v>1.6697107624012391</v>
      </c>
      <c r="Y99" s="163">
        <f t="shared" si="18"/>
        <v>0.55864221460040331</v>
      </c>
    </row>
    <row r="100" spans="1:25" ht="30.95" customHeight="1" thickBot="1" x14ac:dyDescent="0.9">
      <c r="B100" s="696" t="s">
        <v>75</v>
      </c>
      <c r="C100" s="482">
        <v>26</v>
      </c>
      <c r="D100" s="401">
        <v>0.01</v>
      </c>
      <c r="E100" s="393">
        <v>5.3770296450174853E-9</v>
      </c>
      <c r="F100" s="402">
        <v>2.4094208396532091</v>
      </c>
      <c r="G100" s="312">
        <f t="shared" si="11"/>
        <v>0.96578134596194387</v>
      </c>
      <c r="H100" s="122">
        <f t="shared" ref="H100:H102" si="19">IF(G100="Under 30%","Out of Range",G100*C100)</f>
        <v>25.11031499501054</v>
      </c>
      <c r="J100" s="701"/>
      <c r="K100" s="218">
        <v>60</v>
      </c>
      <c r="L100" s="220">
        <v>436.16</v>
      </c>
      <c r="M100" s="193">
        <v>2.0150000000000001</v>
      </c>
      <c r="N100" s="194">
        <v>1.194</v>
      </c>
      <c r="O100" s="647">
        <f t="shared" si="17"/>
        <v>450.00363234356297</v>
      </c>
      <c r="Q100" s="693" t="s">
        <v>75</v>
      </c>
      <c r="R100" s="162">
        <v>26</v>
      </c>
      <c r="S100" s="167">
        <v>9.9989999999999996E-2</v>
      </c>
      <c r="T100" s="147">
        <v>1.1361174944810775E-2</v>
      </c>
      <c r="U100" s="147">
        <v>2.7523251582596238E-4</v>
      </c>
      <c r="V100" s="147">
        <v>5.2537683620712775E-2</v>
      </c>
      <c r="W100" s="125">
        <v>1.968501278090725E-4</v>
      </c>
      <c r="X100" s="126">
        <v>1.8805514668541934</v>
      </c>
      <c r="Y100" s="149">
        <f t="shared" ref="Y100:Y102" si="20">IF(T$6&gt;240,"out of range",IF($T$6="","",((S100+T100*$T$6+U100*$T$6^2)/(1+V100*$T$6+W100*$T$6^2))^X100))</f>
        <v>0.25653732718692074</v>
      </c>
    </row>
    <row r="101" spans="1:25" ht="24" customHeight="1" thickBot="1" x14ac:dyDescent="0.9">
      <c r="B101" s="697"/>
      <c r="C101" s="476">
        <v>40</v>
      </c>
      <c r="D101" s="395">
        <v>0.01</v>
      </c>
      <c r="E101" s="396">
        <v>1.3854153834846079E-7</v>
      </c>
      <c r="F101" s="397">
        <v>2.0654944745614614</v>
      </c>
      <c r="G101" s="312">
        <f t="shared" si="11"/>
        <v>0.84223757672873312</v>
      </c>
      <c r="H101" s="120">
        <f t="shared" si="19"/>
        <v>33.689503069149325</v>
      </c>
      <c r="J101" s="699" t="s">
        <v>75</v>
      </c>
      <c r="K101" s="219">
        <v>26</v>
      </c>
      <c r="L101" s="203">
        <v>414.89309367393003</v>
      </c>
      <c r="M101" s="197">
        <v>2.0150000000000001</v>
      </c>
      <c r="N101" s="198">
        <v>1.056522662081131</v>
      </c>
      <c r="O101" s="178">
        <f t="shared" ref="O101:O103" si="21">IF(OR($K$6=0,$N$6=0),"",L101*$K$6^M101*$N$6^N101)</f>
        <v>249.99799026108082</v>
      </c>
      <c r="Q101" s="694"/>
      <c r="R101" s="156">
        <v>40</v>
      </c>
      <c r="S101" s="129">
        <v>9.9989999999999996E-2</v>
      </c>
      <c r="T101" s="129">
        <v>1.4197471521261022E-2</v>
      </c>
      <c r="U101" s="129">
        <v>2.7057538051386695E-4</v>
      </c>
      <c r="V101" s="129">
        <v>3.8852625311566441E-2</v>
      </c>
      <c r="W101" s="129">
        <v>2.0904647471992082E-4</v>
      </c>
      <c r="X101" s="130">
        <v>1.9280482525786899</v>
      </c>
      <c r="Y101" s="131">
        <f t="shared" si="20"/>
        <v>0.38039968491942777</v>
      </c>
    </row>
    <row r="102" spans="1:25" ht="40" customHeight="1" thickBot="1" x14ac:dyDescent="0.9">
      <c r="B102" s="698"/>
      <c r="C102" s="477">
        <v>60</v>
      </c>
      <c r="D102" s="406">
        <v>0.01</v>
      </c>
      <c r="E102" s="399">
        <v>1.4765522178034069E-7</v>
      </c>
      <c r="F102" s="400">
        <v>2.191691572034566</v>
      </c>
      <c r="G102" s="312">
        <f t="shared" si="11"/>
        <v>0.73693586269594646</v>
      </c>
      <c r="H102" s="121">
        <f t="shared" si="19"/>
        <v>44.216151761756791</v>
      </c>
      <c r="J102" s="700"/>
      <c r="K102" s="217">
        <v>40</v>
      </c>
      <c r="L102" s="204">
        <v>86.987629980811406</v>
      </c>
      <c r="M102" s="181">
        <v>2.0150000000000001</v>
      </c>
      <c r="N102" s="196">
        <v>1.5024791878642041</v>
      </c>
      <c r="O102" s="178">
        <f t="shared" si="21"/>
        <v>300.00229065257082</v>
      </c>
      <c r="Q102" s="695"/>
      <c r="R102" s="157">
        <v>60</v>
      </c>
      <c r="S102" s="133">
        <v>9.9972119081991315E-2</v>
      </c>
      <c r="T102" s="133">
        <v>1.5242292647814572E-2</v>
      </c>
      <c r="U102" s="133">
        <v>2.8890497709031706E-4</v>
      </c>
      <c r="V102" s="133">
        <v>3.1757545581786589E-2</v>
      </c>
      <c r="W102" s="133">
        <v>2.1342971246304153E-4</v>
      </c>
      <c r="X102" s="134">
        <v>1.8070221826996382</v>
      </c>
      <c r="Y102" s="163">
        <f t="shared" si="20"/>
        <v>0.54575763688487455</v>
      </c>
    </row>
    <row r="103" spans="1:25" ht="31.25" customHeight="1" thickBot="1" x14ac:dyDescent="0.9">
      <c r="B103" s="635" t="s">
        <v>45</v>
      </c>
      <c r="C103" s="586">
        <v>60</v>
      </c>
      <c r="D103" s="406">
        <v>0.01</v>
      </c>
      <c r="E103" s="399">
        <v>5.6936884719753776E-9</v>
      </c>
      <c r="F103" s="400">
        <v>2.7138308977134478</v>
      </c>
      <c r="G103" s="312">
        <f t="shared" si="11"/>
        <v>0.86773561432366453</v>
      </c>
      <c r="H103" s="121">
        <f t="shared" si="12"/>
        <v>52.064136859419875</v>
      </c>
      <c r="J103" s="701"/>
      <c r="K103" s="218">
        <v>60</v>
      </c>
      <c r="L103" s="205">
        <v>153.13157707013707</v>
      </c>
      <c r="M103" s="193">
        <v>2.0150000000000001</v>
      </c>
      <c r="N103" s="207">
        <v>1.414969218004783</v>
      </c>
      <c r="O103" s="647">
        <f t="shared" si="21"/>
        <v>375.02050448255034</v>
      </c>
      <c r="Q103" s="634" t="s">
        <v>52</v>
      </c>
      <c r="R103" s="323">
        <v>60</v>
      </c>
      <c r="S103" s="166">
        <v>2.8765898390144096E-2</v>
      </c>
      <c r="T103" s="137">
        <v>1.0006150719904185E-2</v>
      </c>
      <c r="U103" s="137">
        <v>2.7255874345071755E-4</v>
      </c>
      <c r="V103" s="137">
        <v>3.0182325831248795E-2</v>
      </c>
      <c r="W103" s="137">
        <v>1.5178502881481597E-4</v>
      </c>
      <c r="X103" s="138">
        <v>1.3870783444522028</v>
      </c>
      <c r="Y103" s="146">
        <f t="shared" si="18"/>
        <v>0.58363822716656788</v>
      </c>
    </row>
    <row r="104" spans="1:25" ht="33.5" customHeight="1" thickBot="1" x14ac:dyDescent="0.9">
      <c r="B104" s="696" t="s">
        <v>59</v>
      </c>
      <c r="C104" s="558">
        <v>26</v>
      </c>
      <c r="D104" s="420">
        <v>0.01</v>
      </c>
      <c r="E104" s="421">
        <v>9.2350669306830963E-10</v>
      </c>
      <c r="F104" s="394">
        <v>2.6923619933554619</v>
      </c>
      <c r="G104" s="312">
        <f t="shared" si="11"/>
        <v>0.97809491044413555</v>
      </c>
      <c r="H104" s="119">
        <f t="shared" si="12"/>
        <v>25.430467671547525</v>
      </c>
      <c r="J104" s="636" t="s">
        <v>52</v>
      </c>
      <c r="K104" s="202">
        <v>60</v>
      </c>
      <c r="L104" s="653">
        <v>73.92</v>
      </c>
      <c r="M104" s="654">
        <v>2.218</v>
      </c>
      <c r="N104" s="364">
        <v>1.6519999999999999</v>
      </c>
      <c r="O104" s="646">
        <f t="shared" si="17"/>
        <v>286.72159596060709</v>
      </c>
      <c r="Q104" s="693" t="s">
        <v>59</v>
      </c>
      <c r="R104" s="556">
        <v>26</v>
      </c>
      <c r="S104" s="338">
        <v>8.5649569101755252E-2</v>
      </c>
      <c r="T104" s="302">
        <v>7.1918517638305543E-3</v>
      </c>
      <c r="U104" s="147">
        <v>1.6766273027504704E-4</v>
      </c>
      <c r="V104" s="302">
        <v>3.3788301868411898E-2</v>
      </c>
      <c r="W104" s="302">
        <v>1.1306861068233903E-4</v>
      </c>
      <c r="X104" s="565">
        <v>1.7008767948774133</v>
      </c>
      <c r="Y104" s="154">
        <f t="shared" si="18"/>
        <v>0.25751726710676415</v>
      </c>
    </row>
    <row r="105" spans="1:25" ht="33.5" customHeight="1" thickBot="1" x14ac:dyDescent="0.9">
      <c r="A105" s="288"/>
      <c r="B105" s="697"/>
      <c r="C105" s="481">
        <v>40</v>
      </c>
      <c r="D105" s="407">
        <v>0.01</v>
      </c>
      <c r="E105" s="408">
        <v>8.2698920361063483E-13</v>
      </c>
      <c r="F105" s="397">
        <v>4.1200854342122906</v>
      </c>
      <c r="G105" s="312">
        <f t="shared" si="11"/>
        <v>0.98582669019098013</v>
      </c>
      <c r="H105" s="243">
        <f t="shared" si="12"/>
        <v>39.433067607639202</v>
      </c>
      <c r="J105" s="699" t="s">
        <v>59</v>
      </c>
      <c r="K105" s="215">
        <v>26</v>
      </c>
      <c r="L105" s="203">
        <v>100.70041177688397</v>
      </c>
      <c r="M105" s="566">
        <v>2.2626297986747002</v>
      </c>
      <c r="N105" s="563">
        <v>1.5188531062689468</v>
      </c>
      <c r="O105" s="178">
        <f t="shared" si="17"/>
        <v>209.35691799994279</v>
      </c>
      <c r="Q105" s="694"/>
      <c r="R105" s="161">
        <v>40</v>
      </c>
      <c r="S105" s="331">
        <v>4.8751530181780689E-2</v>
      </c>
      <c r="T105" s="137">
        <v>0.01</v>
      </c>
      <c r="U105" s="129">
        <v>1.8346329439499111E-4</v>
      </c>
      <c r="V105" s="137">
        <v>2.9521222108273442E-2</v>
      </c>
      <c r="W105" s="129">
        <v>1.0621964862806555E-4</v>
      </c>
      <c r="X105" s="130">
        <v>1.6194843077622969</v>
      </c>
      <c r="Y105" s="127">
        <f t="shared" si="18"/>
        <v>0.40815275670981677</v>
      </c>
    </row>
    <row r="106" spans="1:25" ht="24" customHeight="1" thickBot="1" x14ac:dyDescent="0.9">
      <c r="A106" s="288"/>
      <c r="B106" s="698"/>
      <c r="C106" s="484">
        <v>60</v>
      </c>
      <c r="D106" s="409">
        <v>0.01</v>
      </c>
      <c r="E106" s="399">
        <v>1.1488935448216533E-10</v>
      </c>
      <c r="F106" s="411">
        <v>3.4190225827029095</v>
      </c>
      <c r="G106" s="312">
        <f t="shared" si="11"/>
        <v>0.9266749484041471</v>
      </c>
      <c r="H106" s="121">
        <f t="shared" si="12"/>
        <v>55.600496904248828</v>
      </c>
      <c r="J106" s="700"/>
      <c r="K106" s="587">
        <v>40</v>
      </c>
      <c r="L106" s="524">
        <v>63.634514064292183</v>
      </c>
      <c r="M106" s="200">
        <v>2.2626297986747002</v>
      </c>
      <c r="N106" s="562">
        <v>1.5466347937109775</v>
      </c>
      <c r="O106" s="178">
        <f t="shared" si="17"/>
        <v>147.48540853782109</v>
      </c>
      <c r="Q106" s="695"/>
      <c r="R106" s="319">
        <v>60</v>
      </c>
      <c r="S106" s="339">
        <v>5.1556839915091864E-2</v>
      </c>
      <c r="T106" s="133">
        <v>1.0038149729255357E-2</v>
      </c>
      <c r="U106" s="141">
        <v>2.8225021328052709E-4</v>
      </c>
      <c r="V106" s="133">
        <v>2.9873943167946188E-2</v>
      </c>
      <c r="W106" s="141">
        <v>1.5265586099388599E-4</v>
      </c>
      <c r="X106" s="528">
        <v>1.4582762224661436</v>
      </c>
      <c r="Y106" s="142">
        <f t="shared" si="18"/>
        <v>0.59851389566896784</v>
      </c>
    </row>
    <row r="107" spans="1:25" ht="24" customHeight="1" thickBot="1" x14ac:dyDescent="0.9">
      <c r="A107" s="288"/>
      <c r="B107" s="697" t="s">
        <v>24</v>
      </c>
      <c r="C107" s="475">
        <v>26</v>
      </c>
      <c r="D107" s="422">
        <v>0.01</v>
      </c>
      <c r="E107" s="423">
        <v>8.2503999999999996E-8</v>
      </c>
      <c r="F107" s="424">
        <v>2.12</v>
      </c>
      <c r="G107" s="312">
        <f t="shared" ref="G107:G135" si="22">IF(OR(0.01*(1/(D107+E107*(D$6^F107)))&lt;0.3,0.01*(1/(D107+E107*(D$6^F107)))&gt;1),"Under 30%",0.01*(1/(D107+E107*(D$6^F107))))</f>
        <v>0.87460329776133838</v>
      </c>
      <c r="H107" s="122">
        <f t="shared" ref="H107:H109" si="23">IF(G107="Under 30%","Out of Range",G107*C107)</f>
        <v>22.739685741794798</v>
      </c>
      <c r="J107" s="701"/>
      <c r="K107" s="218">
        <v>60</v>
      </c>
      <c r="L107" s="205">
        <v>63.634514064292183</v>
      </c>
      <c r="M107" s="206">
        <v>2.2626297986747002</v>
      </c>
      <c r="N107" s="564">
        <v>1.5466347937109775</v>
      </c>
      <c r="O107" s="647">
        <f t="shared" si="17"/>
        <v>147.48540853782109</v>
      </c>
      <c r="Q107" s="693" t="s">
        <v>24</v>
      </c>
      <c r="R107" s="162">
        <v>26</v>
      </c>
      <c r="S107" s="326">
        <v>3.909964060933787E-2</v>
      </c>
      <c r="T107" s="172">
        <v>1.4694858495494997E-2</v>
      </c>
      <c r="U107" s="327">
        <v>5.5584580158581326E-4</v>
      </c>
      <c r="V107" s="327">
        <v>9.4294229115336331E-2</v>
      </c>
      <c r="W107" s="327">
        <v>5.0626312967281682E-4</v>
      </c>
      <c r="X107" s="308">
        <v>1.7588157088261682</v>
      </c>
      <c r="Y107" s="149">
        <f t="shared" si="18"/>
        <v>0.25146080588851688</v>
      </c>
    </row>
    <row r="108" spans="1:25" ht="24" customHeight="1" thickBot="1" x14ac:dyDescent="0.9">
      <c r="A108" s="288"/>
      <c r="B108" s="697"/>
      <c r="C108" s="476">
        <v>40</v>
      </c>
      <c r="D108" s="425">
        <v>0.01</v>
      </c>
      <c r="E108" s="414">
        <v>4.4443999999999997E-7</v>
      </c>
      <c r="F108" s="416">
        <v>2</v>
      </c>
      <c r="G108" s="312">
        <f t="shared" si="22"/>
        <v>0.69230982249176154</v>
      </c>
      <c r="H108" s="120">
        <f t="shared" si="23"/>
        <v>27.692392899670462</v>
      </c>
      <c r="J108" s="699" t="s">
        <v>24</v>
      </c>
      <c r="K108" s="219">
        <v>26</v>
      </c>
      <c r="L108" s="290">
        <v>35.75</v>
      </c>
      <c r="M108" s="361">
        <v>1.9119999999999999</v>
      </c>
      <c r="N108" s="361">
        <v>1.49</v>
      </c>
      <c r="O108" s="178">
        <f t="shared" si="17"/>
        <v>148.84743414009264</v>
      </c>
      <c r="Q108" s="694"/>
      <c r="R108" s="156">
        <v>40</v>
      </c>
      <c r="S108" s="333">
        <v>4.569954036124E-2</v>
      </c>
      <c r="T108" s="168">
        <v>1.3147210677867322E-2</v>
      </c>
      <c r="U108" s="169">
        <v>5.5184536573948722E-4</v>
      </c>
      <c r="V108" s="169">
        <v>6.9065580575722318E-2</v>
      </c>
      <c r="W108" s="168">
        <v>5.200256318438842E-4</v>
      </c>
      <c r="X108" s="289">
        <v>1.6138690776510269</v>
      </c>
      <c r="Y108" s="131">
        <f t="shared" si="18"/>
        <v>0.35330460227702049</v>
      </c>
    </row>
    <row r="109" spans="1:25" ht="24" customHeight="1" thickBot="1" x14ac:dyDescent="0.9">
      <c r="A109" s="288"/>
      <c r="B109" s="697"/>
      <c r="C109" s="476">
        <v>60</v>
      </c>
      <c r="D109" s="598">
        <v>0.01</v>
      </c>
      <c r="E109" s="414">
        <v>3.3712E-6</v>
      </c>
      <c r="F109" s="416">
        <v>1.736</v>
      </c>
      <c r="G109" s="312">
        <f t="shared" si="22"/>
        <v>0.50012404125572218</v>
      </c>
      <c r="H109" s="120">
        <f t="shared" si="23"/>
        <v>30.007442475343332</v>
      </c>
      <c r="J109" s="700"/>
      <c r="K109" s="217">
        <v>40</v>
      </c>
      <c r="L109" s="292">
        <v>35.75</v>
      </c>
      <c r="M109" s="291">
        <v>1.9119999999999999</v>
      </c>
      <c r="N109" s="291">
        <v>1.49</v>
      </c>
      <c r="O109" s="178">
        <f t="shared" si="17"/>
        <v>148.84743414009264</v>
      </c>
      <c r="Q109" s="694"/>
      <c r="R109" s="157">
        <v>60</v>
      </c>
      <c r="S109" s="173">
        <v>3.5109104340694343E-2</v>
      </c>
      <c r="T109" s="334">
        <v>1.6506147869253408E-2</v>
      </c>
      <c r="U109" s="170">
        <v>6.1648253834503924E-4</v>
      </c>
      <c r="V109" s="170">
        <v>6.5432767626987187E-2</v>
      </c>
      <c r="W109" s="334">
        <v>5.5992561655310779E-4</v>
      </c>
      <c r="X109" s="307">
        <v>1.5113093272132754</v>
      </c>
      <c r="Y109" s="146">
        <f t="shared" ref="Y109" si="24">IF(T$6&gt;240,"out of range",IF($T$6="","",((S109+T109*$T$6+U109*$T$6^2)/(1+V109*$T$6+W109*$T$6^2))^X109))</f>
        <v>0.45898729558760515</v>
      </c>
    </row>
    <row r="110" spans="1:25" ht="24" customHeight="1" thickBot="1" x14ac:dyDescent="0.9">
      <c r="A110" s="288"/>
      <c r="B110" s="698"/>
      <c r="C110" s="596" t="s">
        <v>61</v>
      </c>
      <c r="D110" s="597">
        <v>0.01</v>
      </c>
      <c r="E110" s="599">
        <v>8.7102601041887193E-6</v>
      </c>
      <c r="F110" s="600">
        <v>1.7582363115735482</v>
      </c>
      <c r="G110" s="312" t="str">
        <f t="shared" si="22"/>
        <v>Under 30%</v>
      </c>
      <c r="H110" s="313" t="str">
        <f t="shared" si="12"/>
        <v>Out of Range</v>
      </c>
      <c r="J110" s="700"/>
      <c r="K110" s="217">
        <v>60</v>
      </c>
      <c r="L110" s="534">
        <v>298.96018327055737</v>
      </c>
      <c r="M110" s="291">
        <v>1.893</v>
      </c>
      <c r="N110" s="533">
        <v>1.0581783278149937</v>
      </c>
      <c r="O110" s="178">
        <f t="shared" si="17"/>
        <v>240.11903496936708</v>
      </c>
      <c r="Q110" s="695"/>
      <c r="R110" s="157" t="s">
        <v>61</v>
      </c>
      <c r="S110" s="173">
        <v>1.0819908388869386E-3</v>
      </c>
      <c r="T110" s="334">
        <v>0.10743256215026682</v>
      </c>
      <c r="U110" s="170">
        <v>1.1705044189672218E-2</v>
      </c>
      <c r="V110" s="170">
        <v>0.58000517592490275</v>
      </c>
      <c r="W110" s="334">
        <v>1.1802137696611025E-2</v>
      </c>
      <c r="X110" s="307">
        <v>2.0692216954432459</v>
      </c>
      <c r="Y110" s="146">
        <f t="shared" si="18"/>
        <v>0.50953782767860922</v>
      </c>
    </row>
    <row r="111" spans="1:25" ht="24" customHeight="1" thickBot="1" x14ac:dyDescent="0.9">
      <c r="B111" s="696" t="s">
        <v>49</v>
      </c>
      <c r="C111" s="483">
        <v>26</v>
      </c>
      <c r="D111" s="425">
        <v>0.01</v>
      </c>
      <c r="E111" s="414">
        <v>3.4443808411203399E-8</v>
      </c>
      <c r="F111" s="415">
        <v>2.2053376776478877</v>
      </c>
      <c r="G111" s="312">
        <f t="shared" si="22"/>
        <v>0.91855030439692853</v>
      </c>
      <c r="H111" s="122">
        <f t="shared" ref="H111:H113" si="25">IF(G111="Under 30%","Out of Range",G111*C111)</f>
        <v>23.88230791432014</v>
      </c>
      <c r="J111" s="701"/>
      <c r="K111" s="587">
        <v>75</v>
      </c>
      <c r="L111" s="602">
        <v>298.96018327055737</v>
      </c>
      <c r="M111" s="530">
        <v>1.893</v>
      </c>
      <c r="N111" s="603">
        <v>1.0581783278149937</v>
      </c>
      <c r="O111" s="647">
        <f t="shared" si="17"/>
        <v>240.11903496936708</v>
      </c>
      <c r="Q111" s="693" t="s">
        <v>49</v>
      </c>
      <c r="R111" s="320">
        <v>26</v>
      </c>
      <c r="S111" s="171">
        <v>4.2082645142662599E-2</v>
      </c>
      <c r="T111" s="172">
        <v>1.0558329225955185E-2</v>
      </c>
      <c r="U111" s="172">
        <v>2.0182634585744371E-4</v>
      </c>
      <c r="V111" s="327">
        <v>4.1437753706274581E-2</v>
      </c>
      <c r="W111" s="327">
        <v>1.6291941872367325E-4</v>
      </c>
      <c r="X111" s="305">
        <v>1.7546280909345402</v>
      </c>
      <c r="Y111" s="149">
        <f t="shared" si="18"/>
        <v>0.25610339875620791</v>
      </c>
    </row>
    <row r="112" spans="1:25" ht="24" customHeight="1" thickBot="1" x14ac:dyDescent="0.9">
      <c r="B112" s="697"/>
      <c r="C112" s="527">
        <v>40</v>
      </c>
      <c r="D112" s="425">
        <v>0.01</v>
      </c>
      <c r="E112" s="414">
        <v>7.7808328423781968E-8</v>
      </c>
      <c r="F112" s="416">
        <v>2.2534569616579643</v>
      </c>
      <c r="G112" s="312">
        <f t="shared" si="22"/>
        <v>0.79999999999999971</v>
      </c>
      <c r="H112" s="120">
        <f t="shared" si="25"/>
        <v>31.999999999999989</v>
      </c>
      <c r="J112" s="699" t="s">
        <v>49</v>
      </c>
      <c r="K112" s="593">
        <v>26</v>
      </c>
      <c r="L112" s="294">
        <v>5.7253092408244362</v>
      </c>
      <c r="M112" s="295">
        <v>2.0588494947925171</v>
      </c>
      <c r="N112" s="361">
        <v>2</v>
      </c>
      <c r="O112" s="178">
        <f t="shared" si="17"/>
        <v>124.99408538649109</v>
      </c>
      <c r="Q112" s="694"/>
      <c r="R112" s="161">
        <v>40</v>
      </c>
      <c r="S112" s="332">
        <v>4.355919927318893E-2</v>
      </c>
      <c r="T112" s="322">
        <v>0.01</v>
      </c>
      <c r="U112" s="322">
        <v>2.1569672279175671E-4</v>
      </c>
      <c r="V112" s="169">
        <v>3.2138406261670568E-2</v>
      </c>
      <c r="W112" s="169">
        <v>1.7684363280165007E-4</v>
      </c>
      <c r="X112" s="309">
        <v>1.5664797753580908</v>
      </c>
      <c r="Y112" s="131">
        <f t="shared" si="18"/>
        <v>0.37538200405587557</v>
      </c>
    </row>
    <row r="113" spans="1:25" ht="24" customHeight="1" thickBot="1" x14ac:dyDescent="0.9">
      <c r="B113" s="697"/>
      <c r="C113" s="481">
        <v>60</v>
      </c>
      <c r="D113" s="598">
        <v>0.01</v>
      </c>
      <c r="E113" s="414">
        <v>1.0950461184364637E-6</v>
      </c>
      <c r="F113" s="416">
        <v>1.8887637358454608</v>
      </c>
      <c r="G113" s="312">
        <f t="shared" si="22"/>
        <v>0.60383386537344463</v>
      </c>
      <c r="H113" s="120">
        <f t="shared" si="25"/>
        <v>36.230031922406681</v>
      </c>
      <c r="J113" s="700"/>
      <c r="K113" s="217">
        <v>40</v>
      </c>
      <c r="L113" s="292">
        <v>10.825127815267361</v>
      </c>
      <c r="M113" s="291">
        <v>2.0805695817790593</v>
      </c>
      <c r="N113" s="291">
        <v>1.8932222200197995</v>
      </c>
      <c r="O113" s="178">
        <f t="shared" si="17"/>
        <v>148.04413760998239</v>
      </c>
      <c r="Q113" s="694"/>
      <c r="R113" s="320">
        <v>60</v>
      </c>
      <c r="S113" s="173">
        <v>4.1676324488707409E-2</v>
      </c>
      <c r="T113" s="170">
        <v>1.2254433506558906E-2</v>
      </c>
      <c r="U113" s="170">
        <v>2.2891896680398368E-4</v>
      </c>
      <c r="V113" s="170">
        <v>2.8927960213057751E-2</v>
      </c>
      <c r="W113" s="170">
        <v>1.8224523156282064E-4</v>
      </c>
      <c r="X113" s="310">
        <v>1.4596960203739995</v>
      </c>
      <c r="Y113" s="163">
        <f t="shared" ref="Y113" si="26">IF(T$6&gt;240,"out of range",IF($T$6="","",((S113+T113*$T$6+U113*$T$6^2)/(1+V113*$T$6+W113*$T$6^2))^X113))</f>
        <v>0.50032325672159705</v>
      </c>
    </row>
    <row r="114" spans="1:25" ht="24" customHeight="1" thickBot="1" x14ac:dyDescent="0.9">
      <c r="B114" s="698"/>
      <c r="C114" s="484">
        <v>75</v>
      </c>
      <c r="D114" s="597">
        <v>0.01</v>
      </c>
      <c r="E114" s="521">
        <v>7.3258285079302245E-7</v>
      </c>
      <c r="F114" s="600">
        <v>2.2053376776478877</v>
      </c>
      <c r="G114" s="312">
        <f t="shared" si="22"/>
        <v>0.34650534414784445</v>
      </c>
      <c r="H114" s="313">
        <f t="shared" si="12"/>
        <v>25.987900811088334</v>
      </c>
      <c r="J114" s="700"/>
      <c r="K114" s="217">
        <v>60</v>
      </c>
      <c r="L114" s="293">
        <v>10.825127815267361</v>
      </c>
      <c r="M114" s="291">
        <v>2.0805695817790593</v>
      </c>
      <c r="N114" s="533">
        <v>1.8932222200197995</v>
      </c>
      <c r="O114" s="178">
        <f t="shared" si="17"/>
        <v>148.04413760998239</v>
      </c>
      <c r="Q114" s="695"/>
      <c r="R114" s="320">
        <v>75</v>
      </c>
      <c r="S114" s="173">
        <v>3.0403885017802685E-2</v>
      </c>
      <c r="T114" s="170">
        <v>1.4032700743692674E-2</v>
      </c>
      <c r="U114" s="170">
        <v>1.0761449299880369E-4</v>
      </c>
      <c r="V114" s="170">
        <v>1.7768565074729133E-2</v>
      </c>
      <c r="W114" s="170">
        <v>1.1958651747695276E-4</v>
      </c>
      <c r="X114" s="310">
        <v>1.3931539585682418</v>
      </c>
      <c r="Y114" s="163">
        <f t="shared" si="18"/>
        <v>0.52740149188493801</v>
      </c>
    </row>
    <row r="115" spans="1:25" ht="24" customHeight="1" thickBot="1" x14ac:dyDescent="0.9">
      <c r="B115" s="696" t="s">
        <v>25</v>
      </c>
      <c r="C115" s="482">
        <v>26</v>
      </c>
      <c r="D115" s="422">
        <v>0.01</v>
      </c>
      <c r="E115" s="426">
        <v>1.2815531820147369E-8</v>
      </c>
      <c r="F115" s="415">
        <v>2.3584991696787521</v>
      </c>
      <c r="G115" s="312">
        <f t="shared" si="22"/>
        <v>0.93738843439313346</v>
      </c>
      <c r="H115" s="122">
        <f t="shared" ref="H115:H118" si="27">IF(G115="Under 30%","Out of Range",G115*C115)</f>
        <v>24.372099294221471</v>
      </c>
      <c r="J115" s="701"/>
      <c r="K115" s="588">
        <v>75</v>
      </c>
      <c r="L115" s="293">
        <v>304.35171175773087</v>
      </c>
      <c r="M115" s="605">
        <v>2.0805695817790602</v>
      </c>
      <c r="N115" s="603">
        <v>1.1876724974286013</v>
      </c>
      <c r="O115" s="647">
        <f t="shared" si="17"/>
        <v>263.40627395592702</v>
      </c>
      <c r="Q115" s="693" t="s">
        <v>25</v>
      </c>
      <c r="R115" s="162">
        <v>26</v>
      </c>
      <c r="S115" s="332">
        <v>0.11562955514652688</v>
      </c>
      <c r="T115" s="322">
        <v>1.9941913337522404E-2</v>
      </c>
      <c r="U115" s="322">
        <v>4.7928361533092472E-4</v>
      </c>
      <c r="V115" s="322">
        <v>7.7222955586124645E-2</v>
      </c>
      <c r="W115" s="322">
        <v>4.0165517284681396E-4</v>
      </c>
      <c r="X115" s="306">
        <v>2.2189901891003334</v>
      </c>
      <c r="Y115" s="127">
        <f t="shared" si="18"/>
        <v>0.25674146222226024</v>
      </c>
    </row>
    <row r="116" spans="1:25" ht="24" customHeight="1" thickBot="1" x14ac:dyDescent="0.9">
      <c r="B116" s="697"/>
      <c r="C116" s="476">
        <v>40</v>
      </c>
      <c r="D116" s="425">
        <v>0.01</v>
      </c>
      <c r="E116" s="414">
        <v>8.7432730275026952E-8</v>
      </c>
      <c r="F116" s="416">
        <v>2.1251584191255537</v>
      </c>
      <c r="G116" s="312">
        <f t="shared" si="22"/>
        <v>0.86535635341354966</v>
      </c>
      <c r="H116" s="120">
        <f t="shared" si="27"/>
        <v>34.614254136541987</v>
      </c>
      <c r="J116" s="699" t="s">
        <v>25</v>
      </c>
      <c r="K116" s="215">
        <v>26</v>
      </c>
      <c r="L116" s="294">
        <v>515.7248213074671</v>
      </c>
      <c r="M116" s="295">
        <v>2.0490402255046698</v>
      </c>
      <c r="N116" s="362">
        <v>1.1000000000000001</v>
      </c>
      <c r="O116" s="178">
        <f t="shared" si="17"/>
        <v>340.60013308646398</v>
      </c>
      <c r="Q116" s="694"/>
      <c r="R116" s="156">
        <v>40</v>
      </c>
      <c r="S116" s="333">
        <v>0.1216513010757736</v>
      </c>
      <c r="T116" s="168">
        <v>1.6721040385150796E-2</v>
      </c>
      <c r="U116" s="168">
        <v>3.032087385927479E-4</v>
      </c>
      <c r="V116" s="168">
        <v>4.2891839061026796E-2</v>
      </c>
      <c r="W116" s="168">
        <v>2.314966690649804E-4</v>
      </c>
      <c r="X116" s="289">
        <v>2.103479150304584</v>
      </c>
      <c r="Y116" s="131">
        <f t="shared" si="18"/>
        <v>0.38424665994998508</v>
      </c>
    </row>
    <row r="117" spans="1:25" ht="24" customHeight="1" thickBot="1" x14ac:dyDescent="0.9">
      <c r="B117" s="697"/>
      <c r="C117" s="476">
        <v>60</v>
      </c>
      <c r="D117" s="425">
        <v>0.01</v>
      </c>
      <c r="E117" s="414">
        <v>8.479850778908106E-8</v>
      </c>
      <c r="F117" s="416">
        <v>2.2871019216390374</v>
      </c>
      <c r="G117" s="312">
        <f t="shared" si="22"/>
        <v>0.75865581291219697</v>
      </c>
      <c r="H117" s="120">
        <f t="shared" si="27"/>
        <v>45.519348774731817</v>
      </c>
      <c r="J117" s="700"/>
      <c r="K117" s="217">
        <v>40</v>
      </c>
      <c r="L117" s="292">
        <v>546.6753115082023</v>
      </c>
      <c r="M117" s="291">
        <v>2.079653103883357</v>
      </c>
      <c r="N117" s="291">
        <v>1.1599999999999999</v>
      </c>
      <c r="O117" s="178">
        <f t="shared" si="17"/>
        <v>425.48236272771339</v>
      </c>
      <c r="Q117" s="694"/>
      <c r="R117" s="156">
        <v>60</v>
      </c>
      <c r="S117" s="333">
        <v>5.1970756552125137E-2</v>
      </c>
      <c r="T117" s="168">
        <v>1.1188064257941933E-2</v>
      </c>
      <c r="U117" s="168">
        <v>6.4353052491337157E-4</v>
      </c>
      <c r="V117" s="168">
        <v>6.3164810366762816E-2</v>
      </c>
      <c r="W117" s="168">
        <v>4.2090236712815369E-4</v>
      </c>
      <c r="X117" s="289">
        <v>1.427685795785264</v>
      </c>
      <c r="Y117" s="131">
        <f t="shared" si="18"/>
        <v>0.55246433785403615</v>
      </c>
    </row>
    <row r="118" spans="1:25" ht="24" customHeight="1" thickBot="1" x14ac:dyDescent="0.9">
      <c r="A118" s="288"/>
      <c r="B118" s="698"/>
      <c r="C118" s="479">
        <v>75</v>
      </c>
      <c r="D118" s="659">
        <v>0.01</v>
      </c>
      <c r="E118" s="663">
        <v>1.9895289855080636E-7</v>
      </c>
      <c r="F118" s="664">
        <v>2.2611062590905808</v>
      </c>
      <c r="G118" s="312">
        <f t="shared" si="22"/>
        <v>0.60162688342734383</v>
      </c>
      <c r="H118" s="121">
        <f t="shared" si="27"/>
        <v>45.122016257050788</v>
      </c>
      <c r="J118" s="700"/>
      <c r="K118" s="202">
        <v>60</v>
      </c>
      <c r="L118" s="292">
        <v>546.6753115082023</v>
      </c>
      <c r="M118" s="291">
        <v>2.079653103883357</v>
      </c>
      <c r="N118" s="291">
        <v>1.1599999999999999</v>
      </c>
      <c r="O118" s="178">
        <f t="shared" si="17"/>
        <v>425.48236272771339</v>
      </c>
      <c r="P118" s="288"/>
      <c r="Q118" s="695"/>
      <c r="R118" s="159">
        <v>75</v>
      </c>
      <c r="S118" s="173">
        <v>2.4134416111128487E-2</v>
      </c>
      <c r="T118" s="334">
        <v>0.01</v>
      </c>
      <c r="U118" s="334">
        <v>1.4685940975681244E-4</v>
      </c>
      <c r="V118" s="334">
        <v>1.5256969458283472E-2</v>
      </c>
      <c r="W118" s="334">
        <v>1.063509193347181E-4</v>
      </c>
      <c r="X118" s="307">
        <v>1.2343132937541001</v>
      </c>
      <c r="Y118" s="135">
        <f t="shared" si="18"/>
        <v>0.63764549755767053</v>
      </c>
    </row>
    <row r="119" spans="1:25" ht="24" customHeight="1" thickBot="1" x14ac:dyDescent="0.9">
      <c r="A119" s="288"/>
      <c r="B119" s="696" t="s">
        <v>77</v>
      </c>
      <c r="C119" s="482">
        <v>26</v>
      </c>
      <c r="D119" s="662">
        <v>0.01</v>
      </c>
      <c r="E119" s="423">
        <v>3.849461022770838E-9</v>
      </c>
      <c r="F119" s="424">
        <v>2.4920443484235832</v>
      </c>
      <c r="G119" s="312">
        <f t="shared" ref="G119:G121" si="28">IF(OR(0.01*(1/(D119+E119*(D$6^F119)))&lt;0.3,0.01*(1/(D119+E119*(D$6^F119)))&gt;1),"Under 30%",0.01*(1/(D119+E119*(D$6^F119))))</f>
        <v>0.96421805984541031</v>
      </c>
      <c r="H119" s="121">
        <f t="shared" ref="H119:H121" si="29">IF(G119="Under 30%","Out of Range",G119*C119)</f>
        <v>25.069669555980667</v>
      </c>
      <c r="J119" s="701"/>
      <c r="K119" s="218">
        <v>75</v>
      </c>
      <c r="L119" s="637">
        <v>311.03224035170632</v>
      </c>
      <c r="M119" s="531">
        <v>2.08</v>
      </c>
      <c r="N119" s="360">
        <v>1.3456179844197362</v>
      </c>
      <c r="O119" s="647">
        <f t="shared" si="17"/>
        <v>499.99999662500443</v>
      </c>
      <c r="P119" s="288"/>
      <c r="Q119" s="693" t="s">
        <v>77</v>
      </c>
      <c r="R119" s="162">
        <v>26</v>
      </c>
      <c r="S119" s="171">
        <v>8.2393558227509087E-2</v>
      </c>
      <c r="T119" s="172">
        <v>1.0555303515646661E-2</v>
      </c>
      <c r="U119" s="172">
        <v>2.1559011327649646E-4</v>
      </c>
      <c r="V119" s="172">
        <v>4.209041749592534E-2</v>
      </c>
      <c r="W119" s="172">
        <v>1.5812794478095506E-4</v>
      </c>
      <c r="X119" s="665">
        <v>1.8703737212000491</v>
      </c>
      <c r="Y119" s="135">
        <f t="shared" si="18"/>
        <v>0.25843282315723226</v>
      </c>
    </row>
    <row r="120" spans="1:25" ht="24" customHeight="1" thickBot="1" x14ac:dyDescent="0.9">
      <c r="A120" s="288"/>
      <c r="B120" s="697"/>
      <c r="C120" s="476">
        <v>40</v>
      </c>
      <c r="D120" s="598">
        <v>0.01</v>
      </c>
      <c r="E120" s="414">
        <v>8.1938393854235578E-9</v>
      </c>
      <c r="F120" s="416">
        <v>2.5203228674957092</v>
      </c>
      <c r="G120" s="312">
        <f t="shared" si="28"/>
        <v>0.91745025999138718</v>
      </c>
      <c r="H120" s="121">
        <f t="shared" si="29"/>
        <v>36.698010399655487</v>
      </c>
      <c r="J120" s="699" t="s">
        <v>78</v>
      </c>
      <c r="K120" s="215">
        <v>26</v>
      </c>
      <c r="L120" s="294">
        <v>835.62644913429301</v>
      </c>
      <c r="M120" s="295">
        <v>2.0150000000000001</v>
      </c>
      <c r="N120" s="362">
        <v>1.1013373209152539</v>
      </c>
      <c r="O120" s="647">
        <f t="shared" si="17"/>
        <v>600.00000036285212</v>
      </c>
      <c r="P120" s="288"/>
      <c r="Q120" s="694"/>
      <c r="R120" s="156">
        <v>40</v>
      </c>
      <c r="S120" s="547">
        <v>8.43704386317847E-2</v>
      </c>
      <c r="T120" s="168">
        <v>0.01</v>
      </c>
      <c r="U120" s="168">
        <v>2.3730221262288886E-4</v>
      </c>
      <c r="V120" s="168">
        <v>3.0478078506141284E-2</v>
      </c>
      <c r="W120" s="168">
        <v>1.7645783161947999E-4</v>
      </c>
      <c r="X120" s="666">
        <v>1.7551993158876604</v>
      </c>
      <c r="Y120" s="135">
        <f t="shared" si="18"/>
        <v>0.40180645784643704</v>
      </c>
    </row>
    <row r="121" spans="1:25" ht="24" customHeight="1" thickBot="1" x14ac:dyDescent="0.9">
      <c r="A121" s="288"/>
      <c r="B121" s="698"/>
      <c r="C121" s="479">
        <v>60</v>
      </c>
      <c r="D121" s="659">
        <v>0.01</v>
      </c>
      <c r="E121" s="663">
        <v>7.7808328423781968E-8</v>
      </c>
      <c r="F121" s="664">
        <v>2.2534569616579643</v>
      </c>
      <c r="G121" s="312">
        <f t="shared" si="28"/>
        <v>0.79999999999999971</v>
      </c>
      <c r="H121" s="121">
        <f t="shared" si="29"/>
        <v>47.999999999999986</v>
      </c>
      <c r="J121" s="700"/>
      <c r="K121" s="217">
        <v>40</v>
      </c>
      <c r="L121" s="294">
        <v>835.62644913429301</v>
      </c>
      <c r="M121" s="295">
        <v>2.0150000000000001</v>
      </c>
      <c r="N121" s="362">
        <v>1.1013373209152539</v>
      </c>
      <c r="O121" s="647">
        <f t="shared" si="17"/>
        <v>600.00000036285212</v>
      </c>
      <c r="P121" s="288"/>
      <c r="Q121" s="695"/>
      <c r="R121" s="159">
        <v>60</v>
      </c>
      <c r="S121" s="173">
        <v>8.4139276364097293E-2</v>
      </c>
      <c r="T121" s="170">
        <v>0.01</v>
      </c>
      <c r="U121" s="170">
        <v>2.5185996930987895E-4</v>
      </c>
      <c r="V121" s="170">
        <v>2.2364365891963233E-2</v>
      </c>
      <c r="W121" s="170">
        <v>1.8948016354948354E-4</v>
      </c>
      <c r="X121" s="667">
        <v>1.58602855807274</v>
      </c>
      <c r="Y121" s="135">
        <f t="shared" si="18"/>
        <v>0.57069340792907175</v>
      </c>
    </row>
    <row r="122" spans="1:25" ht="24" customHeight="1" thickBot="1" x14ac:dyDescent="0.9">
      <c r="A122" s="288"/>
      <c r="B122" s="696" t="s">
        <v>76</v>
      </c>
      <c r="C122" s="482">
        <v>26</v>
      </c>
      <c r="D122" s="422">
        <v>0.01</v>
      </c>
      <c r="E122" s="423">
        <v>1.2815531820147369E-8</v>
      </c>
      <c r="F122" s="424">
        <v>2.3584991696787521</v>
      </c>
      <c r="G122" s="312">
        <f t="shared" si="22"/>
        <v>0.93738843439313346</v>
      </c>
      <c r="H122" s="122">
        <f t="shared" si="12"/>
        <v>24.372099294221471</v>
      </c>
      <c r="J122" s="701"/>
      <c r="K122" s="587">
        <v>60</v>
      </c>
      <c r="L122" s="294">
        <v>835.62644913429301</v>
      </c>
      <c r="M122" s="295">
        <v>2.0150000000000001</v>
      </c>
      <c r="N122" s="362">
        <v>1.1013373209152539</v>
      </c>
      <c r="O122" s="647">
        <f t="shared" si="17"/>
        <v>600.00000036285212</v>
      </c>
      <c r="P122" s="288"/>
      <c r="Q122" s="693" t="s">
        <v>76</v>
      </c>
      <c r="R122" s="162">
        <v>26</v>
      </c>
      <c r="S122" s="332">
        <v>9.9989999999999996E-2</v>
      </c>
      <c r="T122" s="322">
        <v>1.3732428517205766E-2</v>
      </c>
      <c r="U122" s="322">
        <v>2.5991923613736439E-4</v>
      </c>
      <c r="V122" s="322">
        <v>5.2784686989505225E-2</v>
      </c>
      <c r="W122" s="322">
        <v>1.7621490438804124E-4</v>
      </c>
      <c r="X122" s="306">
        <v>2</v>
      </c>
      <c r="Y122" s="127">
        <f t="shared" ref="Y122:Y124" si="30">IF(T$6&gt;240,"out of range",IF($T$6="","",((S122+T122*$T$6+U122*$T$6^2)/(1+V122*$T$6+W122*$T$6^2))^X122))</f>
        <v>0.25652364562161639</v>
      </c>
    </row>
    <row r="123" spans="1:25" ht="24" customHeight="1" thickBot="1" x14ac:dyDescent="0.9">
      <c r="A123" s="288"/>
      <c r="B123" s="697"/>
      <c r="C123" s="476">
        <v>40</v>
      </c>
      <c r="D123" s="425">
        <v>0.01</v>
      </c>
      <c r="E123" s="414">
        <v>8.7432730275026952E-8</v>
      </c>
      <c r="F123" s="416">
        <v>2.1251584191255537</v>
      </c>
      <c r="G123" s="312">
        <f t="shared" si="22"/>
        <v>0.86535635341354966</v>
      </c>
      <c r="H123" s="120">
        <f t="shared" si="12"/>
        <v>34.614254136541987</v>
      </c>
      <c r="J123" s="699" t="s">
        <v>76</v>
      </c>
      <c r="K123" s="215">
        <v>26</v>
      </c>
      <c r="L123" s="294">
        <v>82.236963559479776</v>
      </c>
      <c r="M123" s="295">
        <v>2.0150000000000001</v>
      </c>
      <c r="N123" s="362">
        <v>1.4945967900008443</v>
      </c>
      <c r="O123" s="178">
        <f t="shared" ref="O123:O125" si="31">IF(OR($K$6=0,$N$6=0),"",L123*$K$6^M123*$N$6^N123)</f>
        <v>275.00600760536918</v>
      </c>
      <c r="P123" s="288"/>
      <c r="Q123" s="694"/>
      <c r="R123" s="156">
        <v>40</v>
      </c>
      <c r="S123" s="333">
        <v>9.9989465767122365E-2</v>
      </c>
      <c r="T123" s="168">
        <v>1.1756690985924195E-2</v>
      </c>
      <c r="U123" s="168">
        <v>2.3861897999278068E-4</v>
      </c>
      <c r="V123" s="168">
        <v>4.6693765172494676E-2</v>
      </c>
      <c r="W123" s="168">
        <v>1.6239273443408687E-4</v>
      </c>
      <c r="X123" s="289">
        <v>1.8732305755063159</v>
      </c>
      <c r="Y123" s="131">
        <f t="shared" si="30"/>
        <v>0.27509617056801522</v>
      </c>
    </row>
    <row r="124" spans="1:25" ht="24" customHeight="1" thickBot="1" x14ac:dyDescent="0.9">
      <c r="A124" s="288"/>
      <c r="B124" s="698"/>
      <c r="C124" s="479">
        <v>60</v>
      </c>
      <c r="D124" s="427">
        <v>0.01</v>
      </c>
      <c r="E124" s="418">
        <v>8.479850778908106E-8</v>
      </c>
      <c r="F124" s="429">
        <v>2.2871019216390374</v>
      </c>
      <c r="G124" s="312">
        <f t="shared" si="22"/>
        <v>0.75865581291219697</v>
      </c>
      <c r="H124" s="313">
        <f t="shared" si="12"/>
        <v>45.519348774731817</v>
      </c>
      <c r="J124" s="700"/>
      <c r="K124" s="217">
        <v>40</v>
      </c>
      <c r="L124" s="292">
        <v>96.830210947759113</v>
      </c>
      <c r="M124" s="291">
        <v>2.0150000000000001</v>
      </c>
      <c r="N124" s="291">
        <v>1.5144887146068233</v>
      </c>
      <c r="O124" s="178">
        <f t="shared" si="31"/>
        <v>350.01106657820969</v>
      </c>
      <c r="P124" s="288"/>
      <c r="Q124" s="695"/>
      <c r="R124" s="159">
        <v>60</v>
      </c>
      <c r="S124" s="173">
        <v>8.9333825226624503E-2</v>
      </c>
      <c r="T124" s="334">
        <v>1.2461772996137542E-2</v>
      </c>
      <c r="U124" s="334">
        <v>2.6064840595660144E-4</v>
      </c>
      <c r="V124" s="334">
        <v>2.7581838765800479E-2</v>
      </c>
      <c r="W124" s="334">
        <v>1.8276029516735491E-4</v>
      </c>
      <c r="X124" s="307">
        <v>1.6666301246872379</v>
      </c>
      <c r="Y124" s="135">
        <f t="shared" si="30"/>
        <v>0.55940337767443815</v>
      </c>
    </row>
    <row r="125" spans="1:25" ht="24" customHeight="1" thickBot="1" x14ac:dyDescent="0.9">
      <c r="B125" s="696" t="s">
        <v>23</v>
      </c>
      <c r="C125" s="475">
        <v>26</v>
      </c>
      <c r="D125" s="428">
        <v>0.01</v>
      </c>
      <c r="E125" s="426">
        <v>8.6785905239721951E-10</v>
      </c>
      <c r="F125" s="415">
        <v>2.7138308977134478</v>
      </c>
      <c r="G125" s="312">
        <f t="shared" si="22"/>
        <v>0.97729422521660625</v>
      </c>
      <c r="H125" s="122">
        <f t="shared" ref="H125:H127" si="32">IF(G125="Under 30%","Out of Range",G125*C125)</f>
        <v>25.409649855631763</v>
      </c>
      <c r="J125" s="701"/>
      <c r="K125" s="218">
        <v>60</v>
      </c>
      <c r="L125" s="292">
        <v>96.830210947759113</v>
      </c>
      <c r="M125" s="291">
        <v>2.0150000000000001</v>
      </c>
      <c r="N125" s="291">
        <v>1.5144887146068233</v>
      </c>
      <c r="O125" s="647">
        <f t="shared" si="31"/>
        <v>350.01106657820969</v>
      </c>
      <c r="Q125" s="693" t="s">
        <v>23</v>
      </c>
      <c r="R125" s="155">
        <v>26</v>
      </c>
      <c r="S125" s="326">
        <v>3.8497878894417067E-2</v>
      </c>
      <c r="T125" s="327">
        <v>1.7039874063571454E-2</v>
      </c>
      <c r="U125" s="327">
        <v>5.4452050429996035E-4</v>
      </c>
      <c r="V125" s="327">
        <v>0.11750105430722049</v>
      </c>
      <c r="W125" s="327">
        <v>3.4232275834499893E-4</v>
      </c>
      <c r="X125" s="305">
        <v>1.6653184660969877</v>
      </c>
      <c r="Y125" s="127">
        <f t="shared" si="18"/>
        <v>0.25909432354995138</v>
      </c>
    </row>
    <row r="126" spans="1:25" ht="24" customHeight="1" thickBot="1" x14ac:dyDescent="0.9">
      <c r="B126" s="697"/>
      <c r="C126" s="476">
        <v>40</v>
      </c>
      <c r="D126" s="425">
        <v>0.01</v>
      </c>
      <c r="E126" s="414">
        <v>9.5383325699631369E-10</v>
      </c>
      <c r="F126" s="416">
        <v>2.9495396947138968</v>
      </c>
      <c r="G126" s="312">
        <f t="shared" si="22"/>
        <v>0.92970912587810373</v>
      </c>
      <c r="H126" s="120">
        <f t="shared" si="32"/>
        <v>37.18836503512415</v>
      </c>
      <c r="J126" s="699" t="s">
        <v>23</v>
      </c>
      <c r="K126" s="587">
        <v>26</v>
      </c>
      <c r="L126" s="294">
        <v>307.94049142081485</v>
      </c>
      <c r="M126" s="295">
        <v>2.2040000000000002</v>
      </c>
      <c r="N126" s="295">
        <v>1.2468422259422518</v>
      </c>
      <c r="O126" s="638">
        <f t="shared" si="17"/>
        <v>252.82169608216833</v>
      </c>
      <c r="Q126" s="694"/>
      <c r="R126" s="156">
        <v>40</v>
      </c>
      <c r="S126" s="325">
        <v>0.10049630421034073</v>
      </c>
      <c r="T126" s="168">
        <v>1.3538305238312795E-2</v>
      </c>
      <c r="U126" s="168">
        <v>5.9783719046234353E-4</v>
      </c>
      <c r="V126" s="168">
        <v>7.1411882514126682E-2</v>
      </c>
      <c r="W126" s="168">
        <v>4.3030130564683061E-4</v>
      </c>
      <c r="X126" s="309">
        <v>1.7865110036982463</v>
      </c>
      <c r="Y126" s="131">
        <f t="shared" si="18"/>
        <v>0.3982375592330899</v>
      </c>
    </row>
    <row r="127" spans="1:25" ht="24" customHeight="1" thickBot="1" x14ac:dyDescent="0.9">
      <c r="B127" s="697"/>
      <c r="C127" s="476">
        <v>60</v>
      </c>
      <c r="D127" s="425">
        <v>0.01</v>
      </c>
      <c r="E127" s="414">
        <v>2.0085315375136189E-9</v>
      </c>
      <c r="F127" s="416">
        <v>2.9857368441013254</v>
      </c>
      <c r="G127" s="312">
        <f t="shared" si="22"/>
        <v>0.84169117753995948</v>
      </c>
      <c r="H127" s="120">
        <f t="shared" si="32"/>
        <v>50.501470652397572</v>
      </c>
      <c r="J127" s="763"/>
      <c r="K127" s="217">
        <v>40</v>
      </c>
      <c r="L127" s="639">
        <v>307.94049142081485</v>
      </c>
      <c r="M127" s="291">
        <v>2.2040000000000002</v>
      </c>
      <c r="N127" s="291">
        <v>1.2468422259422518</v>
      </c>
      <c r="O127" s="638">
        <f t="shared" si="17"/>
        <v>252.82169608216833</v>
      </c>
      <c r="Q127" s="694"/>
      <c r="R127" s="157">
        <v>60</v>
      </c>
      <c r="S127" s="383">
        <v>5.3261956483396072E-2</v>
      </c>
      <c r="T127" s="334">
        <v>9.9567079334235854E-3</v>
      </c>
      <c r="U127" s="334">
        <v>7.3380660145211363E-4</v>
      </c>
      <c r="V127" s="334">
        <v>6.8889968731074391E-2</v>
      </c>
      <c r="W127" s="334">
        <v>4.4725024810067862E-4</v>
      </c>
      <c r="X127" s="310">
        <v>1.4178947600692866</v>
      </c>
      <c r="Y127" s="163">
        <f t="shared" ref="Y127:Y160" si="33">IF(T$6&gt;240,"out of range",IF($T$6="","",((S127+T127*$T$6+U127*$T$6^2)/(1+V127*$T$6+W127*$T$6^2))^X127))</f>
        <v>0.57694573449840947</v>
      </c>
    </row>
    <row r="128" spans="1:25" ht="24" customHeight="1" thickBot="1" x14ac:dyDescent="0.9">
      <c r="B128" s="698"/>
      <c r="C128" s="596" t="s">
        <v>61</v>
      </c>
      <c r="D128" s="601">
        <v>0.01</v>
      </c>
      <c r="E128" s="599">
        <v>1.2667703590924407E-9</v>
      </c>
      <c r="F128" s="600">
        <v>3.2627658161344453</v>
      </c>
      <c r="G128" s="312">
        <f t="shared" si="22"/>
        <v>0.70183120069030835</v>
      </c>
      <c r="H128" s="313">
        <f t="shared" si="12"/>
        <v>52.63734005177313</v>
      </c>
      <c r="J128" s="763"/>
      <c r="K128" s="219">
        <v>60</v>
      </c>
      <c r="L128" s="639">
        <v>307.94049142081485</v>
      </c>
      <c r="M128" s="291">
        <v>2.2040000000000002</v>
      </c>
      <c r="N128" s="291">
        <v>1.2468422259422518</v>
      </c>
      <c r="O128" s="638">
        <f t="shared" si="17"/>
        <v>252.82169608216833</v>
      </c>
      <c r="Q128" s="695"/>
      <c r="R128" s="157" t="s">
        <v>61</v>
      </c>
      <c r="S128" s="383">
        <v>3.8360362407053275E-2</v>
      </c>
      <c r="T128" s="334">
        <v>1.000072209570233E-2</v>
      </c>
      <c r="U128" s="334">
        <v>1.4439624908545545E-4</v>
      </c>
      <c r="V128" s="334">
        <v>1.296382870016278E-2</v>
      </c>
      <c r="W128" s="334">
        <v>1.0153212980125215E-4</v>
      </c>
      <c r="X128" s="310">
        <v>1.3082011918356169</v>
      </c>
      <c r="Y128" s="163">
        <f t="shared" si="33"/>
        <v>0.68586484495608357</v>
      </c>
    </row>
    <row r="129" spans="1:25" ht="24" customHeight="1" thickBot="1" x14ac:dyDescent="0.9">
      <c r="B129" s="696" t="s">
        <v>56</v>
      </c>
      <c r="C129" s="483">
        <v>26</v>
      </c>
      <c r="D129" s="428">
        <v>0.01</v>
      </c>
      <c r="E129" s="521">
        <v>6.9853479196721743E-11</v>
      </c>
      <c r="F129" s="429">
        <v>3.1278821247021384</v>
      </c>
      <c r="G129" s="312">
        <f t="shared" si="22"/>
        <v>0.98756861346973401</v>
      </c>
      <c r="H129" s="119">
        <f t="shared" ref="H129:H131" si="34">IF(G129="Under 30%","Out of Range",G129*C129)</f>
        <v>25.676783950213085</v>
      </c>
      <c r="J129" s="701"/>
      <c r="K129" s="588">
        <v>75</v>
      </c>
      <c r="L129" s="604">
        <v>307.94049142081485</v>
      </c>
      <c r="M129" s="605">
        <v>2.2040000000000002</v>
      </c>
      <c r="N129" s="683">
        <v>1.2468422259422518</v>
      </c>
      <c r="O129" s="647">
        <f t="shared" si="17"/>
        <v>252.82169608216833</v>
      </c>
      <c r="Q129" s="693" t="s">
        <v>56</v>
      </c>
      <c r="R129" s="320">
        <v>26</v>
      </c>
      <c r="S129" s="332">
        <v>2.1779938705158514E-2</v>
      </c>
      <c r="T129" s="322">
        <v>1.0141857221539539E-2</v>
      </c>
      <c r="U129" s="322">
        <v>3.9775019247819283E-4</v>
      </c>
      <c r="V129" s="322">
        <v>7.5455907415853049E-2</v>
      </c>
      <c r="W129" s="172">
        <v>2.6458592525321634E-4</v>
      </c>
      <c r="X129" s="546">
        <v>1.6802344224001595</v>
      </c>
      <c r="Y129" s="149">
        <f t="shared" si="33"/>
        <v>0.25943069458355295</v>
      </c>
    </row>
    <row r="130" spans="1:25" ht="24" customHeight="1" thickBot="1" x14ac:dyDescent="0.9">
      <c r="B130" s="697"/>
      <c r="C130" s="527">
        <v>40</v>
      </c>
      <c r="D130" s="542">
        <v>0.01</v>
      </c>
      <c r="E130" s="414">
        <v>1.6871498895347213E-10</v>
      </c>
      <c r="F130" s="419">
        <v>3.1969080261652354</v>
      </c>
      <c r="G130" s="312">
        <f t="shared" si="22"/>
        <v>0.95989544950217243</v>
      </c>
      <c r="H130" s="243">
        <f t="shared" si="34"/>
        <v>38.395817980086896</v>
      </c>
      <c r="J130" s="699" t="s">
        <v>56</v>
      </c>
      <c r="K130" s="587">
        <v>26</v>
      </c>
      <c r="L130" s="534">
        <v>50.142008237518326</v>
      </c>
      <c r="M130" s="291">
        <v>2.2626297986747002</v>
      </c>
      <c r="N130" s="651">
        <v>1.6036215379002787</v>
      </c>
      <c r="O130" s="178">
        <f t="shared" si="17"/>
        <v>145.23684845087828</v>
      </c>
      <c r="Q130" s="694"/>
      <c r="R130" s="323">
        <v>40</v>
      </c>
      <c r="S130" s="547">
        <v>9.2765613132033381E-2</v>
      </c>
      <c r="T130" s="168">
        <v>6.8035670672807694E-3</v>
      </c>
      <c r="U130" s="168">
        <v>1.5192145413250874E-4</v>
      </c>
      <c r="V130" s="168">
        <v>2.0606251119927366E-2</v>
      </c>
      <c r="W130" s="322">
        <v>1E-4</v>
      </c>
      <c r="X130" s="289">
        <v>1.596096200725629</v>
      </c>
      <c r="Y130" s="330">
        <f t="shared" si="33"/>
        <v>0.4014821459778829</v>
      </c>
    </row>
    <row r="131" spans="1:25" ht="55.5" customHeight="1" thickBot="1" x14ac:dyDescent="0.9">
      <c r="B131" s="697"/>
      <c r="C131" s="481">
        <v>60</v>
      </c>
      <c r="D131" s="598">
        <v>0.01</v>
      </c>
      <c r="E131" s="414">
        <v>7.657255087805134E-11</v>
      </c>
      <c r="F131" s="416">
        <v>3.5270843492748853</v>
      </c>
      <c r="G131" s="312">
        <f t="shared" si="22"/>
        <v>0.9201795129479643</v>
      </c>
      <c r="H131" s="120">
        <f t="shared" si="34"/>
        <v>55.210770776877858</v>
      </c>
      <c r="J131" s="700"/>
      <c r="K131" s="202">
        <v>40</v>
      </c>
      <c r="L131" s="534">
        <v>50.142008237518326</v>
      </c>
      <c r="M131" s="291">
        <v>2.2626297986747002</v>
      </c>
      <c r="N131" s="533">
        <v>1.6036215379002787</v>
      </c>
      <c r="O131" s="178">
        <f t="shared" si="17"/>
        <v>145.23684845087828</v>
      </c>
      <c r="Q131" s="694"/>
      <c r="R131" s="159">
        <v>60</v>
      </c>
      <c r="S131" s="173">
        <v>2.1832013404773511E-2</v>
      </c>
      <c r="T131" s="334">
        <v>0.01</v>
      </c>
      <c r="U131" s="334">
        <v>4.6678302955623817E-4</v>
      </c>
      <c r="V131" s="334">
        <v>4.7683831034401492E-2</v>
      </c>
      <c r="W131" s="170">
        <v>2.4798051344585871E-4</v>
      </c>
      <c r="X131" s="541">
        <v>1.3890010569386164</v>
      </c>
      <c r="Y131" s="163">
        <f t="shared" si="33"/>
        <v>0.59702555441497096</v>
      </c>
    </row>
    <row r="132" spans="1:25" ht="24" customHeight="1" thickBot="1" x14ac:dyDescent="0.9">
      <c r="B132" s="698"/>
      <c r="C132" s="484">
        <v>75</v>
      </c>
      <c r="D132" s="597">
        <v>0.01</v>
      </c>
      <c r="E132" s="521">
        <v>3.6299015247801066E-10</v>
      </c>
      <c r="F132" s="600">
        <v>3.4190225827029095</v>
      </c>
      <c r="G132" s="312">
        <f t="shared" si="22"/>
        <v>0.7999999999999996</v>
      </c>
      <c r="H132" s="313">
        <f t="shared" si="12"/>
        <v>59.999999999999972</v>
      </c>
      <c r="J132" s="700"/>
      <c r="K132" s="217">
        <v>60</v>
      </c>
      <c r="L132" s="534">
        <v>50.142008237518326</v>
      </c>
      <c r="M132" s="291">
        <v>2.2626297986747002</v>
      </c>
      <c r="N132" s="533">
        <v>1.6036215379002787</v>
      </c>
      <c r="O132" s="178">
        <f t="shared" si="17"/>
        <v>145.23684845087828</v>
      </c>
      <c r="Q132" s="695"/>
      <c r="R132" s="159">
        <v>75</v>
      </c>
      <c r="S132" s="173">
        <v>6.9360159278791342E-2</v>
      </c>
      <c r="T132" s="334">
        <v>0.01</v>
      </c>
      <c r="U132" s="334">
        <v>1.5236573661573394E-4</v>
      </c>
      <c r="V132" s="334">
        <v>1.2845526725454666E-2</v>
      </c>
      <c r="W132" s="170">
        <v>1E-4</v>
      </c>
      <c r="X132" s="541">
        <v>1.4250002567054996</v>
      </c>
      <c r="Y132" s="163">
        <f t="shared" si="33"/>
        <v>0.71399326297242738</v>
      </c>
    </row>
    <row r="133" spans="1:25" ht="24" customHeight="1" thickBot="1" x14ac:dyDescent="0.9">
      <c r="B133" s="696" t="s">
        <v>46</v>
      </c>
      <c r="C133" s="485">
        <v>14</v>
      </c>
      <c r="D133" s="428">
        <v>0.01</v>
      </c>
      <c r="E133" s="426">
        <v>3.3674899999999997E-8</v>
      </c>
      <c r="F133" s="415">
        <v>2.117</v>
      </c>
      <c r="G133" s="312">
        <f t="shared" si="22"/>
        <v>0.94543216916192774</v>
      </c>
      <c r="H133" s="119">
        <f t="shared" si="12"/>
        <v>13.236050368266989</v>
      </c>
      <c r="J133" s="701"/>
      <c r="K133" s="588">
        <v>75</v>
      </c>
      <c r="L133" s="534">
        <v>50.142008237518326</v>
      </c>
      <c r="M133" s="291">
        <v>2.2626297986747002</v>
      </c>
      <c r="N133" s="533">
        <v>1.6036215379002787</v>
      </c>
      <c r="O133" s="647">
        <f t="shared" si="17"/>
        <v>145.23684845087828</v>
      </c>
      <c r="Q133" s="693" t="s">
        <v>46</v>
      </c>
      <c r="R133" s="321">
        <v>14</v>
      </c>
      <c r="S133" s="125">
        <v>2.3661900676483456E-2</v>
      </c>
      <c r="T133" s="125">
        <v>0.01</v>
      </c>
      <c r="U133" s="125">
        <v>1.15442218464321E-4</v>
      </c>
      <c r="V133" s="125">
        <v>3.7254133621737733E-2</v>
      </c>
      <c r="W133" s="125">
        <v>1.1411969676177237E-4</v>
      </c>
      <c r="X133" s="126">
        <v>1.9909781952054006</v>
      </c>
      <c r="Y133" s="382">
        <f t="shared" si="33"/>
        <v>0.13907753817987464</v>
      </c>
    </row>
    <row r="134" spans="1:25" ht="24" customHeight="1" thickBot="1" x14ac:dyDescent="0.9">
      <c r="B134" s="697"/>
      <c r="C134" s="552">
        <v>26</v>
      </c>
      <c r="D134" s="407">
        <v>0.01</v>
      </c>
      <c r="E134" s="396">
        <v>1.7361100000000001E-7</v>
      </c>
      <c r="F134" s="397">
        <v>2</v>
      </c>
      <c r="G134" s="312">
        <f t="shared" si="22"/>
        <v>0.85207108658661168</v>
      </c>
      <c r="H134" s="123">
        <f t="shared" si="12"/>
        <v>22.153848251251905</v>
      </c>
      <c r="J134" s="699" t="s">
        <v>46</v>
      </c>
      <c r="K134" s="587">
        <v>14</v>
      </c>
      <c r="L134" s="203">
        <v>286.67918069845945</v>
      </c>
      <c r="M134" s="197">
        <v>1.988</v>
      </c>
      <c r="N134" s="359">
        <v>1.0645257383762978</v>
      </c>
      <c r="O134" s="178">
        <f t="shared" si="17"/>
        <v>189.66773284176011</v>
      </c>
      <c r="Q134" s="694"/>
      <c r="R134" s="161">
        <v>26</v>
      </c>
      <c r="S134" s="129">
        <v>2.3476413466493026E-2</v>
      </c>
      <c r="T134" s="129">
        <v>0.01</v>
      </c>
      <c r="U134" s="129">
        <v>1.2349791394402685E-4</v>
      </c>
      <c r="V134" s="129">
        <v>2.9820377076590583E-2</v>
      </c>
      <c r="W134" s="129">
        <v>1.1033274217215252E-4</v>
      </c>
      <c r="X134" s="130">
        <v>1.7116827608223228</v>
      </c>
      <c r="Y134" s="146">
        <f t="shared" si="33"/>
        <v>0.24923767728624077</v>
      </c>
    </row>
    <row r="135" spans="1:25" ht="24" customHeight="1" thickBot="1" x14ac:dyDescent="0.9">
      <c r="B135" s="697"/>
      <c r="C135" s="549">
        <v>33</v>
      </c>
      <c r="D135" s="432">
        <v>0.01</v>
      </c>
      <c r="E135" s="404">
        <v>4.9431241223728156E-7</v>
      </c>
      <c r="F135" s="405">
        <v>1.9197170938511656</v>
      </c>
      <c r="G135" s="312">
        <f t="shared" si="22"/>
        <v>0.74541455446629568</v>
      </c>
      <c r="H135" s="123">
        <f t="shared" si="12"/>
        <v>24.598680297387759</v>
      </c>
      <c r="J135" s="700"/>
      <c r="K135" s="366">
        <v>26</v>
      </c>
      <c r="L135" s="365">
        <v>72.13</v>
      </c>
      <c r="M135" s="231">
        <v>1.988</v>
      </c>
      <c r="N135" s="196">
        <v>1.44</v>
      </c>
      <c r="O135" s="178">
        <f t="shared" si="17"/>
        <v>207.31596064517336</v>
      </c>
      <c r="Q135" s="694"/>
      <c r="R135" s="323">
        <v>33</v>
      </c>
      <c r="S135" s="137">
        <v>2.4691353337986874E-2</v>
      </c>
      <c r="T135" s="137">
        <v>0.01</v>
      </c>
      <c r="U135" s="137">
        <v>1.2420345262113629E-4</v>
      </c>
      <c r="V135" s="137">
        <v>2.6949164974878675E-2</v>
      </c>
      <c r="W135" s="137">
        <v>1.151914191470357E-4</v>
      </c>
      <c r="X135" s="138">
        <v>1.5877983937810529</v>
      </c>
      <c r="Y135" s="146">
        <f t="shared" si="33"/>
        <v>0.29918036965619305</v>
      </c>
    </row>
    <row r="136" spans="1:25" ht="24" customHeight="1" thickBot="1" x14ac:dyDescent="0.9">
      <c r="A136" s="288"/>
      <c r="B136" s="697"/>
      <c r="C136" s="784" t="s">
        <v>51</v>
      </c>
      <c r="D136" s="785"/>
      <c r="E136" s="785"/>
      <c r="F136" s="785"/>
      <c r="G136" s="786"/>
      <c r="H136" s="787"/>
      <c r="J136" s="700"/>
      <c r="K136" s="229">
        <v>33</v>
      </c>
      <c r="L136" s="357">
        <v>72.13</v>
      </c>
      <c r="M136" s="200">
        <v>1.988</v>
      </c>
      <c r="N136" s="196">
        <v>1.44</v>
      </c>
      <c r="O136" s="178">
        <f t="shared" si="17"/>
        <v>207.31596064517336</v>
      </c>
      <c r="P136" s="288"/>
      <c r="Q136" s="694"/>
      <c r="R136" s="760" t="s">
        <v>51</v>
      </c>
      <c r="S136" s="761"/>
      <c r="T136" s="761"/>
      <c r="U136" s="761"/>
      <c r="V136" s="761"/>
      <c r="W136" s="761"/>
      <c r="X136" s="761"/>
      <c r="Y136" s="762"/>
    </row>
    <row r="137" spans="1:25" ht="24" customHeight="1" x14ac:dyDescent="0.75">
      <c r="A137" s="288"/>
      <c r="B137" s="697"/>
      <c r="C137" s="548">
        <v>33</v>
      </c>
      <c r="D137" s="430">
        <v>0.01</v>
      </c>
      <c r="E137" s="421">
        <v>3.0781076716671708E-7</v>
      </c>
      <c r="F137" s="668">
        <v>1.9343345045241538</v>
      </c>
      <c r="G137" s="675">
        <f>IF(OR(0.01*(1/(D137+E137*(D$6^F137)))&lt;0.3,0.01*(1/(D137+E137*(D$6^F137)))&gt;1),"Under 30%",0.01*(1/(D137+E137*(D$6^F137))))</f>
        <v>0.81467388863526324</v>
      </c>
      <c r="H137" s="243">
        <f t="shared" ref="H137:H140" si="35">IF(G137="Under 30%","Out of Range",G137*C137)</f>
        <v>26.884238324963686</v>
      </c>
      <c r="J137" s="700"/>
      <c r="K137" s="366">
        <v>40</v>
      </c>
      <c r="L137" s="230">
        <v>72.13</v>
      </c>
      <c r="M137" s="199">
        <v>1.988</v>
      </c>
      <c r="N137" s="364">
        <v>1.44</v>
      </c>
      <c r="O137" s="178">
        <f t="shared" si="17"/>
        <v>207.31596064517336</v>
      </c>
      <c r="P137" s="288"/>
      <c r="Q137" s="694"/>
      <c r="R137" s="320">
        <v>33</v>
      </c>
      <c r="S137" s="125">
        <v>2.4547634905718232E-2</v>
      </c>
      <c r="T137" s="125">
        <v>1.0001204748781928E-2</v>
      </c>
      <c r="U137" s="125">
        <v>1.2343911464326288E-4</v>
      </c>
      <c r="V137" s="125">
        <v>2.8932828294884642E-2</v>
      </c>
      <c r="W137" s="125">
        <v>1.12050253795002E-4</v>
      </c>
      <c r="X137" s="126">
        <v>1.6753945558104855</v>
      </c>
      <c r="Y137" s="382">
        <f t="shared" si="33"/>
        <v>0.26297504974285174</v>
      </c>
    </row>
    <row r="138" spans="1:25" ht="24" customHeight="1" x14ac:dyDescent="0.75">
      <c r="A138" s="288"/>
      <c r="B138" s="697"/>
      <c r="C138" s="552">
        <v>40</v>
      </c>
      <c r="D138" s="407">
        <v>0.01</v>
      </c>
      <c r="E138" s="408">
        <v>7.6835499999999995E-7</v>
      </c>
      <c r="F138" s="669">
        <v>1.903626848</v>
      </c>
      <c r="G138" s="675">
        <f t="shared" ref="G138:G151" si="36">IF(OR(0.01*(1/(D138+E138*(D$6^F138)))&lt;0.3,0.01*(1/(D138+E138*(D$6^F138)))&gt;1),"Under 30%",0.01*(1/(D138+E138*(D$6^F138))))</f>
        <v>0.66980830491385557</v>
      </c>
      <c r="H138" s="123">
        <f t="shared" si="35"/>
        <v>26.792332196554224</v>
      </c>
      <c r="J138" s="700"/>
      <c r="K138" s="366">
        <v>60</v>
      </c>
      <c r="L138" s="357">
        <v>72.13</v>
      </c>
      <c r="M138" s="199">
        <v>1.988</v>
      </c>
      <c r="N138" s="196">
        <v>1.44</v>
      </c>
      <c r="O138" s="178">
        <f t="shared" si="17"/>
        <v>207.31596064517336</v>
      </c>
      <c r="P138" s="288"/>
      <c r="Q138" s="694"/>
      <c r="R138" s="161">
        <v>40</v>
      </c>
      <c r="S138" s="129">
        <v>2.5178013782687251E-2</v>
      </c>
      <c r="T138" s="129">
        <v>0.01</v>
      </c>
      <c r="U138" s="129">
        <v>1.2470038516501668E-4</v>
      </c>
      <c r="V138" s="129">
        <v>2.4572949811347354E-2</v>
      </c>
      <c r="W138" s="129">
        <v>1.1558223696121742E-4</v>
      </c>
      <c r="X138" s="130">
        <v>1.4932235335867505</v>
      </c>
      <c r="Y138" s="146">
        <f t="shared" si="33"/>
        <v>0.34734175319645016</v>
      </c>
    </row>
    <row r="139" spans="1:25" ht="24" customHeight="1" thickBot="1" x14ac:dyDescent="0.9">
      <c r="A139" s="288"/>
      <c r="B139" s="697"/>
      <c r="C139" s="552">
        <v>60</v>
      </c>
      <c r="D139" s="432">
        <v>0.01</v>
      </c>
      <c r="E139" s="396">
        <v>2.1417199999999999E-6</v>
      </c>
      <c r="F139" s="670">
        <v>1.8552832459999999</v>
      </c>
      <c r="G139" s="675">
        <f t="shared" si="36"/>
        <v>0.47622694748118549</v>
      </c>
      <c r="H139" s="120">
        <f t="shared" si="35"/>
        <v>28.573616848871129</v>
      </c>
      <c r="J139" s="701"/>
      <c r="K139" s="226">
        <v>90</v>
      </c>
      <c r="L139" s="227">
        <v>72.13</v>
      </c>
      <c r="M139" s="228">
        <v>1.988</v>
      </c>
      <c r="N139" s="363">
        <v>1.44</v>
      </c>
      <c r="O139" s="647">
        <f t="shared" si="17"/>
        <v>207.31596064517336</v>
      </c>
      <c r="P139" s="288"/>
      <c r="Q139" s="694"/>
      <c r="R139" s="323">
        <v>60</v>
      </c>
      <c r="S139" s="129">
        <v>2.5241483935366651E-2</v>
      </c>
      <c r="T139" s="129">
        <v>1.1308449745491484E-2</v>
      </c>
      <c r="U139" s="129">
        <v>1.6467217571734951E-4</v>
      </c>
      <c r="V139" s="129">
        <v>2.412050689199359E-2</v>
      </c>
      <c r="W139" s="129">
        <v>1.5891772545421285E-4</v>
      </c>
      <c r="X139" s="130">
        <v>1.3572752113660222</v>
      </c>
      <c r="Y139" s="146">
        <f t="shared" si="33"/>
        <v>0.45568842305539486</v>
      </c>
    </row>
    <row r="140" spans="1:25" ht="24" customHeight="1" thickBot="1" x14ac:dyDescent="0.9">
      <c r="A140" s="288"/>
      <c r="B140" s="698"/>
      <c r="C140" s="550">
        <v>90</v>
      </c>
      <c r="D140" s="406">
        <v>0.01</v>
      </c>
      <c r="E140" s="399">
        <v>5.6173100000000003E-6</v>
      </c>
      <c r="F140" s="671">
        <v>1.7929545929999999</v>
      </c>
      <c r="G140" s="677">
        <f t="shared" si="36"/>
        <v>0.31596588003835452</v>
      </c>
      <c r="H140" s="243">
        <f t="shared" si="35"/>
        <v>28.436929203451907</v>
      </c>
      <c r="J140" s="700" t="s">
        <v>47</v>
      </c>
      <c r="K140" s="224">
        <v>26</v>
      </c>
      <c r="L140" s="225">
        <v>200</v>
      </c>
      <c r="M140" s="221">
        <v>1.988</v>
      </c>
      <c r="N140" s="216">
        <v>1.2336217694632421</v>
      </c>
      <c r="O140" s="178">
        <f t="shared" si="17"/>
        <v>256.39903049357372</v>
      </c>
      <c r="P140" s="288"/>
      <c r="Q140" s="695"/>
      <c r="R140" s="159">
        <v>90</v>
      </c>
      <c r="S140" s="133">
        <v>1.8837926320450775E-2</v>
      </c>
      <c r="T140" s="133">
        <v>1.4819156594467864E-2</v>
      </c>
      <c r="U140" s="133">
        <v>1.3802911511067866E-4</v>
      </c>
      <c r="V140" s="133">
        <v>2.0829726758620201E-2</v>
      </c>
      <c r="W140" s="133">
        <v>1.3540445345860914E-4</v>
      </c>
      <c r="X140" s="134">
        <v>1.2747814113774034</v>
      </c>
      <c r="Y140" s="135">
        <f t="shared" si="33"/>
        <v>0.57666829875494408</v>
      </c>
    </row>
    <row r="141" spans="1:25" ht="24" customHeight="1" thickBot="1" x14ac:dyDescent="0.9">
      <c r="A141" s="288"/>
      <c r="B141" s="618" t="s">
        <v>64</v>
      </c>
      <c r="C141" s="619">
        <v>60</v>
      </c>
      <c r="D141" s="620">
        <v>0.01</v>
      </c>
      <c r="E141" s="621">
        <v>6.8208601877764894E-6</v>
      </c>
      <c r="F141" s="672">
        <v>1.5509807963223363</v>
      </c>
      <c r="G141" s="678">
        <f t="shared" si="36"/>
        <v>0.53688891434683084</v>
      </c>
      <c r="H141" s="622">
        <f t="shared" ref="H141" si="37">IF(G141="Under 30%","Out of Range",G141*C141)</f>
        <v>32.213334860809852</v>
      </c>
      <c r="J141" s="700"/>
      <c r="K141" s="229">
        <v>40</v>
      </c>
      <c r="L141" s="230">
        <v>180.58775205637991</v>
      </c>
      <c r="M141" s="199">
        <v>1.988</v>
      </c>
      <c r="N141" s="196">
        <v>1.2</v>
      </c>
      <c r="O141" s="178">
        <f t="shared" si="17"/>
        <v>202.97955552159942</v>
      </c>
      <c r="P141" s="288"/>
      <c r="Q141" s="693" t="s">
        <v>47</v>
      </c>
      <c r="R141" s="160">
        <v>26</v>
      </c>
      <c r="S141" s="301">
        <v>5.7199831087061406E-2</v>
      </c>
      <c r="T141" s="125">
        <v>7.1899362916487642E-3</v>
      </c>
      <c r="U141" s="125">
        <v>1.5827357917712009E-4</v>
      </c>
      <c r="V141" s="164">
        <v>3.2434701671516325E-2</v>
      </c>
      <c r="W141" s="543">
        <v>1.2696791058034522E-4</v>
      </c>
      <c r="X141" s="347">
        <v>1.6101467410333348</v>
      </c>
      <c r="Y141" s="330">
        <f t="shared" si="33"/>
        <v>0.25489617208966492</v>
      </c>
    </row>
    <row r="142" spans="1:25" ht="51.65" customHeight="1" thickBot="1" x14ac:dyDescent="0.9">
      <c r="A142" s="288"/>
      <c r="B142" s="696" t="s">
        <v>47</v>
      </c>
      <c r="C142" s="553">
        <v>26</v>
      </c>
      <c r="D142" s="433">
        <v>0.01</v>
      </c>
      <c r="E142" s="393">
        <v>3.4443800000000003E-8</v>
      </c>
      <c r="F142" s="673">
        <v>2.2050000000000001</v>
      </c>
      <c r="G142" s="676">
        <f t="shared" si="36"/>
        <v>0.91866658998509354</v>
      </c>
      <c r="H142" s="122">
        <f t="shared" ref="H142:H151" si="38">IF(G142="Under 30%","Out of Range",G142*C142)</f>
        <v>23.885331339612431</v>
      </c>
      <c r="J142" s="701"/>
      <c r="K142" s="222">
        <v>60</v>
      </c>
      <c r="L142" s="205">
        <v>176.51087494534966</v>
      </c>
      <c r="M142" s="228">
        <v>1.988</v>
      </c>
      <c r="N142" s="363">
        <v>1.2015462603210965</v>
      </c>
      <c r="O142" s="647">
        <f>IF(OR($K$6=0,$N$6=0),"",L142*$K$6^M142*$N$6^N142)</f>
        <v>199.60091269489607</v>
      </c>
      <c r="P142" s="288"/>
      <c r="Q142" s="694"/>
      <c r="R142" s="320">
        <v>40</v>
      </c>
      <c r="S142" s="331">
        <v>5.1322494635568393E-2</v>
      </c>
      <c r="T142" s="164">
        <v>9.086309252779182E-3</v>
      </c>
      <c r="U142" s="129">
        <v>1.6744850573441748E-4</v>
      </c>
      <c r="V142" s="129">
        <v>2.7087450092292908E-2</v>
      </c>
      <c r="W142" s="137">
        <v>1.3007042908254907E-4</v>
      </c>
      <c r="X142" s="130">
        <v>1.5350911103014566</v>
      </c>
      <c r="Y142" s="328">
        <f t="shared" si="33"/>
        <v>0.37286628568862323</v>
      </c>
    </row>
    <row r="143" spans="1:25" ht="24" customHeight="1" thickBot="1" x14ac:dyDescent="0.9">
      <c r="A143" s="288"/>
      <c r="B143" s="697"/>
      <c r="C143" s="548">
        <v>40</v>
      </c>
      <c r="D143" s="430">
        <v>0.01</v>
      </c>
      <c r="E143" s="408">
        <v>2.4999999999999999E-7</v>
      </c>
      <c r="F143" s="668">
        <v>2</v>
      </c>
      <c r="G143" s="675">
        <f t="shared" si="36"/>
        <v>0.8</v>
      </c>
      <c r="H143" s="123">
        <f t="shared" si="38"/>
        <v>32</v>
      </c>
      <c r="J143" s="624" t="s">
        <v>64</v>
      </c>
      <c r="K143" s="625">
        <v>60</v>
      </c>
      <c r="L143" s="227">
        <v>180.89390868724794</v>
      </c>
      <c r="M143" s="228">
        <v>1.988</v>
      </c>
      <c r="N143" s="363">
        <v>1.2147726732130704</v>
      </c>
      <c r="O143" s="646">
        <f t="shared" si="17"/>
        <v>215.42012661302226</v>
      </c>
      <c r="P143" s="288"/>
      <c r="Q143" s="695"/>
      <c r="R143" s="323">
        <v>60</v>
      </c>
      <c r="S143" s="166">
        <v>1.9861582363793505E-2</v>
      </c>
      <c r="T143" s="137">
        <v>1.1317571498944199E-2</v>
      </c>
      <c r="U143" s="164">
        <v>3.7758929198592985E-4</v>
      </c>
      <c r="V143" s="137">
        <v>4.6743343796848004E-2</v>
      </c>
      <c r="W143" s="137">
        <v>3.0010387645798369E-4</v>
      </c>
      <c r="X143" s="299">
        <v>1.3088471341060042</v>
      </c>
      <c r="Y143" s="163">
        <f t="shared" si="33"/>
        <v>0.47694461938096283</v>
      </c>
    </row>
    <row r="144" spans="1:25" ht="24" customHeight="1" thickBot="1" x14ac:dyDescent="0.9">
      <c r="A144" s="288"/>
      <c r="B144" s="698"/>
      <c r="C144" s="550">
        <v>60</v>
      </c>
      <c r="D144" s="406">
        <v>0.01</v>
      </c>
      <c r="E144" s="399">
        <v>3.7168367201306052E-6</v>
      </c>
      <c r="F144" s="671">
        <v>1.6644005005428471</v>
      </c>
      <c r="G144" s="677">
        <f t="shared" si="36"/>
        <v>0.55789413294296941</v>
      </c>
      <c r="H144" s="121">
        <f t="shared" si="38"/>
        <v>33.473647976578164</v>
      </c>
      <c r="J144" s="699" t="s">
        <v>67</v>
      </c>
      <c r="K144" s="232">
        <v>26</v>
      </c>
      <c r="L144" s="203">
        <v>87.5</v>
      </c>
      <c r="M144" s="197">
        <v>1.6020000000000001</v>
      </c>
      <c r="N144" s="198">
        <v>1</v>
      </c>
      <c r="O144" s="652">
        <f t="shared" si="17"/>
        <v>109.39010957421888</v>
      </c>
      <c r="P144" s="288"/>
      <c r="Q144" s="626" t="s">
        <v>64</v>
      </c>
      <c r="R144" s="627">
        <v>60</v>
      </c>
      <c r="S144" s="316">
        <v>1.836888028359519E-2</v>
      </c>
      <c r="T144" s="317">
        <v>1.2098652360193578E-2</v>
      </c>
      <c r="U144" s="317">
        <v>1.3973524220785383E-4</v>
      </c>
      <c r="V144" s="317">
        <v>2.5291994336161593E-2</v>
      </c>
      <c r="W144" s="317">
        <v>1.090973840567823E-4</v>
      </c>
      <c r="X144" s="628">
        <v>1.3582473049370281</v>
      </c>
      <c r="Y144" s="315">
        <f t="shared" si="33"/>
        <v>0.46413331983244044</v>
      </c>
    </row>
    <row r="145" spans="1:25" ht="24" customHeight="1" thickBot="1" x14ac:dyDescent="0.9">
      <c r="A145" s="288"/>
      <c r="B145" s="696" t="s">
        <v>67</v>
      </c>
      <c r="C145" s="554">
        <v>26</v>
      </c>
      <c r="D145" s="420">
        <v>0.01</v>
      </c>
      <c r="E145" s="421">
        <v>9.2034544462996921E-8</v>
      </c>
      <c r="F145" s="674">
        <v>2.0514734820847398</v>
      </c>
      <c r="G145" s="676">
        <f t="shared" si="36"/>
        <v>0.89553293492091801</v>
      </c>
      <c r="H145" s="119">
        <f t="shared" si="38"/>
        <v>23.283856307943868</v>
      </c>
      <c r="J145" s="701"/>
      <c r="K145" s="226">
        <v>40</v>
      </c>
      <c r="L145" s="227">
        <v>77.97</v>
      </c>
      <c r="M145" s="228">
        <v>1.6020000000000001</v>
      </c>
      <c r="N145" s="363">
        <v>1.0640000000000001</v>
      </c>
      <c r="O145" s="646">
        <f t="shared" si="17"/>
        <v>125.20786749649967</v>
      </c>
      <c r="P145" s="288"/>
      <c r="Q145" s="764" t="s">
        <v>67</v>
      </c>
      <c r="R145" s="321">
        <v>26</v>
      </c>
      <c r="S145" s="167">
        <v>1.2025047367173651E-2</v>
      </c>
      <c r="T145" s="147">
        <v>1.2592234071414745E-2</v>
      </c>
      <c r="U145" s="147">
        <v>2.015016439445345E-4</v>
      </c>
      <c r="V145" s="147">
        <v>4.3733431409191385E-2</v>
      </c>
      <c r="W145" s="147">
        <v>1.6645306391980768E-4</v>
      </c>
      <c r="X145" s="341">
        <v>1.796839196112608</v>
      </c>
      <c r="Y145" s="315">
        <f t="shared" si="33"/>
        <v>0.25451616420733797</v>
      </c>
    </row>
    <row r="146" spans="1:25" ht="24" customHeight="1" thickBot="1" x14ac:dyDescent="0.9">
      <c r="A146" s="288"/>
      <c r="B146" s="698"/>
      <c r="C146" s="550">
        <v>40</v>
      </c>
      <c r="D146" s="430">
        <v>0.01</v>
      </c>
      <c r="E146" s="408">
        <v>1.6649858277843361E-6</v>
      </c>
      <c r="F146" s="668">
        <v>1.694093696834873</v>
      </c>
      <c r="G146" s="677">
        <f t="shared" si="36"/>
        <v>0.71073038500609786</v>
      </c>
      <c r="H146" s="121">
        <f t="shared" si="38"/>
        <v>28.429215400243915</v>
      </c>
      <c r="J146" s="700" t="s">
        <v>57</v>
      </c>
      <c r="K146" s="587">
        <v>26</v>
      </c>
      <c r="L146" s="650">
        <v>81.902986428547422</v>
      </c>
      <c r="M146" s="361">
        <v>1.6020000000000001</v>
      </c>
      <c r="N146" s="651">
        <v>1.0069585731940713</v>
      </c>
      <c r="O146" s="178">
        <f t="shared" si="17"/>
        <v>105.21851042072954</v>
      </c>
      <c r="P146" s="288"/>
      <c r="Q146" s="765"/>
      <c r="R146" s="319">
        <v>40</v>
      </c>
      <c r="S146" s="339">
        <v>1.2664330956629527E-2</v>
      </c>
      <c r="T146" s="141">
        <v>0.01</v>
      </c>
      <c r="U146" s="141">
        <v>2.2114118724489296E-4</v>
      </c>
      <c r="V146" s="141">
        <v>3.9940191722279202E-2</v>
      </c>
      <c r="W146" s="141">
        <v>1.7858130642081302E-4</v>
      </c>
      <c r="X146" s="336">
        <v>1.4046752253140007</v>
      </c>
      <c r="Y146" s="315">
        <f t="shared" si="33"/>
        <v>0.35200729523935798</v>
      </c>
    </row>
    <row r="147" spans="1:25" ht="24" customHeight="1" x14ac:dyDescent="0.75">
      <c r="A147" s="288"/>
      <c r="B147" s="697" t="s">
        <v>68</v>
      </c>
      <c r="C147" s="553">
        <v>26</v>
      </c>
      <c r="D147" s="544">
        <v>0.01</v>
      </c>
      <c r="E147" s="545">
        <v>3.4443808411203399E-8</v>
      </c>
      <c r="F147" s="674">
        <v>2.2053376776478877</v>
      </c>
      <c r="G147" s="676">
        <f t="shared" si="36"/>
        <v>0.91855030439692853</v>
      </c>
      <c r="H147" s="122">
        <f t="shared" si="38"/>
        <v>23.88230791432014</v>
      </c>
      <c r="J147" s="700"/>
      <c r="K147" s="217">
        <v>40</v>
      </c>
      <c r="L147" s="534">
        <v>29.173125905322454</v>
      </c>
      <c r="M147" s="291">
        <v>1.6020000000000001</v>
      </c>
      <c r="N147" s="533">
        <v>1.2394829854389622</v>
      </c>
      <c r="O147" s="178">
        <f t="shared" si="17"/>
        <v>93.073785837721388</v>
      </c>
      <c r="P147" s="288"/>
      <c r="Q147" s="693" t="s">
        <v>57</v>
      </c>
      <c r="R147" s="160">
        <v>26</v>
      </c>
      <c r="S147" s="623">
        <v>1.9166234009568881E-2</v>
      </c>
      <c r="T147" s="164">
        <v>1.222689075971801E-2</v>
      </c>
      <c r="U147" s="125">
        <v>3.3480510928890082E-4</v>
      </c>
      <c r="V147" s="164">
        <v>6.5937104606248714E-2</v>
      </c>
      <c r="W147" s="164">
        <v>2.6816647326827702E-4</v>
      </c>
      <c r="X147" s="126">
        <v>1.690278057297157</v>
      </c>
      <c r="Y147" s="330">
        <f t="shared" si="33"/>
        <v>0.25610205293129396</v>
      </c>
    </row>
    <row r="148" spans="1:25" ht="21.75" customHeight="1" thickBot="1" x14ac:dyDescent="0.9">
      <c r="A148" s="288"/>
      <c r="B148" s="697"/>
      <c r="C148" s="548">
        <v>40</v>
      </c>
      <c r="D148" s="407">
        <v>0.01</v>
      </c>
      <c r="E148" s="396">
        <v>1.3950384810549186E-6</v>
      </c>
      <c r="F148" s="673">
        <v>1.7095112913514547</v>
      </c>
      <c r="G148" s="675">
        <f t="shared" si="36"/>
        <v>0.73200674979445413</v>
      </c>
      <c r="H148" s="122">
        <f t="shared" ref="H148:H149" si="39">IF(G148="Under 30%","Out of Range",G148*C148)</f>
        <v>29.280269991778166</v>
      </c>
      <c r="J148" s="701"/>
      <c r="K148" s="218">
        <v>60</v>
      </c>
      <c r="L148" s="384">
        <v>16.603905230909394</v>
      </c>
      <c r="M148" s="531">
        <v>1.6020000000000001</v>
      </c>
      <c r="N148" s="532">
        <v>1.3727475994397051</v>
      </c>
      <c r="O148" s="647">
        <f t="shared" si="17"/>
        <v>89.221031705563917</v>
      </c>
      <c r="P148" s="288"/>
      <c r="Q148" s="694"/>
      <c r="R148" s="320">
        <v>40</v>
      </c>
      <c r="S148" s="543">
        <v>2.0076607487398826E-2</v>
      </c>
      <c r="T148" s="129">
        <v>1.1175843381843374E-2</v>
      </c>
      <c r="U148" s="125">
        <v>3.5499457000458782E-4</v>
      </c>
      <c r="V148" s="129">
        <v>5.7421468860452164E-2</v>
      </c>
      <c r="W148" s="129">
        <v>2.8199406066471976E-4</v>
      </c>
      <c r="X148" s="299">
        <v>1.446328691704633</v>
      </c>
      <c r="Y148" s="139">
        <f t="shared" si="33"/>
        <v>0.3566271414953654</v>
      </c>
    </row>
    <row r="149" spans="1:25" ht="15.95" customHeight="1" thickBot="1" x14ac:dyDescent="0.9">
      <c r="A149" s="288"/>
      <c r="B149" s="698"/>
      <c r="C149" s="550">
        <v>60</v>
      </c>
      <c r="D149" s="430">
        <v>0.01</v>
      </c>
      <c r="E149" s="408">
        <v>3.7168367201306052E-6</v>
      </c>
      <c r="F149" s="668">
        <v>1.6644005005428471</v>
      </c>
      <c r="G149" s="677">
        <f t="shared" si="36"/>
        <v>0.55789413294296941</v>
      </c>
      <c r="H149" s="121">
        <f t="shared" si="39"/>
        <v>33.473647976578164</v>
      </c>
      <c r="J149" s="699" t="s">
        <v>54</v>
      </c>
      <c r="K149" s="232">
        <v>26</v>
      </c>
      <c r="L149" s="230">
        <v>167.38</v>
      </c>
      <c r="M149" s="197">
        <v>2.0150000000000001</v>
      </c>
      <c r="N149" s="198">
        <v>1.41</v>
      </c>
      <c r="O149" s="178">
        <f t="shared" si="17"/>
        <v>402.02334210672194</v>
      </c>
      <c r="P149" s="288"/>
      <c r="Q149" s="695"/>
      <c r="R149" s="323">
        <v>60</v>
      </c>
      <c r="S149" s="140">
        <v>1.9861582363793505E-2</v>
      </c>
      <c r="T149" s="164">
        <v>1.1317571498944199E-2</v>
      </c>
      <c r="U149" s="133">
        <v>3.7758929198592985E-4</v>
      </c>
      <c r="V149" s="137">
        <v>4.6743343796848004E-2</v>
      </c>
      <c r="W149" s="137">
        <v>3.0010387645798369E-4</v>
      </c>
      <c r="X149" s="138">
        <v>1.3088471341060042</v>
      </c>
      <c r="Y149" s="330">
        <f t="shared" si="33"/>
        <v>0.47694461938096283</v>
      </c>
    </row>
    <row r="150" spans="1:25" ht="42.75" customHeight="1" x14ac:dyDescent="0.75">
      <c r="B150" s="696" t="s">
        <v>54</v>
      </c>
      <c r="C150" s="551">
        <v>26</v>
      </c>
      <c r="D150" s="420">
        <v>0.01</v>
      </c>
      <c r="E150" s="421">
        <v>5.5367200000000003E-9</v>
      </c>
      <c r="F150" s="674">
        <v>2.3415114780000001</v>
      </c>
      <c r="G150" s="676">
        <f t="shared" si="36"/>
        <v>0.97400809660391119</v>
      </c>
      <c r="H150" s="243">
        <f t="shared" si="38"/>
        <v>25.32421051170169</v>
      </c>
      <c r="J150" s="700"/>
      <c r="K150" s="224">
        <v>33</v>
      </c>
      <c r="L150" s="365">
        <v>167.4</v>
      </c>
      <c r="M150" s="199">
        <v>2.0150000000000001</v>
      </c>
      <c r="N150" s="196">
        <v>1.47</v>
      </c>
      <c r="O150" s="178">
        <f t="shared" si="17"/>
        <v>508.44193168177094</v>
      </c>
      <c r="Q150" s="693" t="s">
        <v>54</v>
      </c>
      <c r="R150" s="321">
        <v>26</v>
      </c>
      <c r="S150" s="125">
        <v>5.8985415720021021E-2</v>
      </c>
      <c r="T150" s="147">
        <v>8.2337705404971224E-3</v>
      </c>
      <c r="U150" s="125">
        <v>1.7057955696982811E-4</v>
      </c>
      <c r="V150" s="147">
        <v>3.8563794638345271E-2</v>
      </c>
      <c r="W150" s="147">
        <v>1.0424755920088694E-4</v>
      </c>
      <c r="X150" s="148">
        <v>1.6517898105971438</v>
      </c>
      <c r="Y150" s="149">
        <f t="shared" si="33"/>
        <v>0.25646476528045498</v>
      </c>
    </row>
    <row r="151" spans="1:25" ht="15.95" customHeight="1" thickBot="1" x14ac:dyDescent="0.9">
      <c r="B151" s="697"/>
      <c r="C151" s="555">
        <v>33</v>
      </c>
      <c r="D151" s="406">
        <v>0.01</v>
      </c>
      <c r="E151" s="410">
        <v>7.2960203644650566E-8</v>
      </c>
      <c r="F151" s="671">
        <v>2.0450447828455216</v>
      </c>
      <c r="G151" s="677">
        <f t="shared" si="36"/>
        <v>0.91761709553516302</v>
      </c>
      <c r="H151" s="121">
        <f t="shared" si="38"/>
        <v>30.28136415266038</v>
      </c>
      <c r="J151" s="700"/>
      <c r="K151" s="229">
        <v>40</v>
      </c>
      <c r="L151" s="357">
        <v>167.4</v>
      </c>
      <c r="M151" s="231">
        <v>2.0150000000000001</v>
      </c>
      <c r="N151" s="364">
        <v>1.47</v>
      </c>
      <c r="O151" s="178">
        <f t="shared" ref="O151:O165" si="40">IF(OR($K$6=0,$N$6=0),"",L151*$K$6^M151*$N$6^N151)</f>
        <v>508.44193168177094</v>
      </c>
      <c r="Q151" s="694"/>
      <c r="R151" s="323">
        <v>33</v>
      </c>
      <c r="S151" s="129">
        <v>1.8889949918023511E-2</v>
      </c>
      <c r="T151" s="129">
        <v>1.0261931040800792E-2</v>
      </c>
      <c r="U151" s="129">
        <v>1.5641850873226765E-4</v>
      </c>
      <c r="V151" s="129">
        <v>3.2518007119360363E-2</v>
      </c>
      <c r="W151" s="129">
        <v>1.0005121124788912E-4</v>
      </c>
      <c r="X151" s="130">
        <v>1.6089111023578984</v>
      </c>
      <c r="Y151" s="127">
        <f t="shared" si="33"/>
        <v>0.32446027095806917</v>
      </c>
    </row>
    <row r="152" spans="1:25" ht="30.2" customHeight="1" thickBot="1" x14ac:dyDescent="0.9">
      <c r="B152" s="697"/>
      <c r="C152" s="769" t="s">
        <v>51</v>
      </c>
      <c r="D152" s="770"/>
      <c r="E152" s="770"/>
      <c r="F152" s="770"/>
      <c r="G152" s="771"/>
      <c r="H152" s="772"/>
      <c r="J152" s="700"/>
      <c r="K152" s="366">
        <v>60</v>
      </c>
      <c r="L152" s="205">
        <v>167.4</v>
      </c>
      <c r="M152" s="199">
        <v>2.0150000000000001</v>
      </c>
      <c r="N152" s="196">
        <v>1.47</v>
      </c>
      <c r="O152" s="647">
        <f t="shared" si="40"/>
        <v>508.44193168177094</v>
      </c>
      <c r="Q152" s="694"/>
      <c r="R152" s="760" t="s">
        <v>51</v>
      </c>
      <c r="S152" s="761"/>
      <c r="T152" s="761"/>
      <c r="U152" s="761"/>
      <c r="V152" s="761"/>
      <c r="W152" s="761"/>
      <c r="X152" s="761"/>
      <c r="Y152" s="762"/>
    </row>
    <row r="153" spans="1:25" ht="24.75" customHeight="1" x14ac:dyDescent="0.75">
      <c r="B153" s="697"/>
      <c r="C153" s="485">
        <v>33</v>
      </c>
      <c r="D153" s="420">
        <v>0.01</v>
      </c>
      <c r="E153" s="421">
        <v>2.2076300000000002E-9</v>
      </c>
      <c r="F153" s="431">
        <v>2.5633835280000001</v>
      </c>
      <c r="G153" s="324">
        <f>IF(OR(0.01*(1/(D153+E153*(D$6^F153)))&lt;0.3,0.01*(1/(D153+E153*(D$6^F153)))&gt;1),"Under 30%",0.01*(1/(D153+E153*(D$6^F153))))</f>
        <v>0.97128941773755229</v>
      </c>
      <c r="H153" s="119">
        <f>IF(G153="Under 30%","Out of Range",G153*C153)</f>
        <v>32.052550785339228</v>
      </c>
      <c r="J153" s="699" t="s">
        <v>74</v>
      </c>
      <c r="K153" s="232">
        <v>26</v>
      </c>
      <c r="L153" s="230">
        <v>277.84425356091509</v>
      </c>
      <c r="M153" s="197">
        <v>2.0150000000000001</v>
      </c>
      <c r="N153" s="198">
        <v>1.2626649341761964</v>
      </c>
      <c r="O153" s="178">
        <f t="shared" si="40"/>
        <v>374.99999999996481</v>
      </c>
      <c r="Q153" s="694"/>
      <c r="R153" s="160">
        <v>33</v>
      </c>
      <c r="S153" s="129">
        <v>1.8760701654729713E-2</v>
      </c>
      <c r="T153" s="129">
        <v>1.0050476695123597E-2</v>
      </c>
      <c r="U153" s="129">
        <v>1.5308281485636792E-4</v>
      </c>
      <c r="V153" s="129">
        <v>3.3074341848737636E-2</v>
      </c>
      <c r="W153" s="129">
        <v>1.0005007540221846E-4</v>
      </c>
      <c r="X153" s="130">
        <v>1.7379693673790411</v>
      </c>
      <c r="Y153" s="146">
        <f t="shared" si="33"/>
        <v>0.28056084180329138</v>
      </c>
    </row>
    <row r="154" spans="1:25" ht="30.75" customHeight="1" x14ac:dyDescent="0.75">
      <c r="B154" s="697"/>
      <c r="C154" s="483">
        <v>40</v>
      </c>
      <c r="D154" s="430">
        <v>0.01</v>
      </c>
      <c r="E154" s="408">
        <v>1.8485099999999999E-8</v>
      </c>
      <c r="F154" s="397">
        <v>2.3740035509999999</v>
      </c>
      <c r="G154" s="324">
        <f t="shared" ref="G154:G160" si="41">IF(OR(0.01*(1/(D154+E154*(D$6^F154)))&lt;0.3,0.01*(1/(D154+E154*(D$6^F154)))&gt;1),"Under 30%",0.01*(1/(D154+E154*(D$6^F154))))</f>
        <v>0.90622932976317061</v>
      </c>
      <c r="H154" s="243">
        <f>IF(G154="Under 30%","Out of Range",G154*C154)</f>
        <v>36.249173190526825</v>
      </c>
      <c r="J154" s="700"/>
      <c r="K154" s="224">
        <v>33</v>
      </c>
      <c r="L154" s="365">
        <v>107.28117221584812</v>
      </c>
      <c r="M154" s="199">
        <v>2.0150000000000001</v>
      </c>
      <c r="N154" s="196">
        <v>1.5318308987149833</v>
      </c>
      <c r="O154" s="178">
        <f t="shared" si="40"/>
        <v>415.00971077903608</v>
      </c>
      <c r="Q154" s="694"/>
      <c r="R154" s="320">
        <v>40</v>
      </c>
      <c r="S154" s="129">
        <v>2.0858954467808791E-2</v>
      </c>
      <c r="T154" s="129">
        <v>0.01</v>
      </c>
      <c r="U154" s="129">
        <v>1.6543466434431207E-4</v>
      </c>
      <c r="V154" s="129">
        <v>2.8316142277708744E-2</v>
      </c>
      <c r="W154" s="129">
        <v>1.0606352028148618E-4</v>
      </c>
      <c r="X154" s="130">
        <v>1.5403731134204286</v>
      </c>
      <c r="Y154" s="328">
        <f t="shared" si="33"/>
        <v>0.39462899407352164</v>
      </c>
    </row>
    <row r="155" spans="1:25" ht="15.95" customHeight="1" thickBot="1" x14ac:dyDescent="0.9">
      <c r="B155" s="697"/>
      <c r="C155" s="481">
        <v>60</v>
      </c>
      <c r="D155" s="407">
        <v>0.01</v>
      </c>
      <c r="E155" s="399">
        <v>4.8581200000000001E-8</v>
      </c>
      <c r="F155" s="400">
        <v>2.382270208</v>
      </c>
      <c r="G155" s="679">
        <f t="shared" si="41"/>
        <v>0.7797309703924229</v>
      </c>
      <c r="H155" s="121">
        <f>IF(G155="Under 30%","Out of Range",G155*C155)</f>
        <v>46.783858223545373</v>
      </c>
      <c r="J155" s="701"/>
      <c r="K155" s="366">
        <v>60</v>
      </c>
      <c r="L155" s="357">
        <v>146.01677542971001</v>
      </c>
      <c r="M155" s="199">
        <v>2.0150000000000001</v>
      </c>
      <c r="N155" s="196">
        <v>1.4737404238635656</v>
      </c>
      <c r="O155" s="178">
        <f t="shared" ref="O155" si="42">IF(OR($K$6=0,$N$6=0),"",L155*$K$6^M155*$N$6^N155)</f>
        <v>450.03213670390107</v>
      </c>
      <c r="Q155" s="694"/>
      <c r="R155" s="319">
        <v>60</v>
      </c>
      <c r="S155" s="151">
        <v>5.7385877921865121E-2</v>
      </c>
      <c r="T155" s="133">
        <v>9.9952316807021234E-3</v>
      </c>
      <c r="U155" s="133">
        <v>2.0541236493704424E-4</v>
      </c>
      <c r="V155" s="133">
        <v>2.2719288701446235E-2</v>
      </c>
      <c r="W155" s="133">
        <v>1.3684662885259848E-4</v>
      </c>
      <c r="X155" s="134">
        <v>1.4515231717473589</v>
      </c>
      <c r="Y155" s="163">
        <f t="shared" si="33"/>
        <v>0.55968341226480189</v>
      </c>
    </row>
    <row r="156" spans="1:25" ht="24.25" customHeight="1" x14ac:dyDescent="0.75">
      <c r="B156" s="696" t="s">
        <v>74</v>
      </c>
      <c r="C156" s="551">
        <v>26</v>
      </c>
      <c r="D156" s="420">
        <v>0.01</v>
      </c>
      <c r="E156" s="421">
        <v>3.3892493989176129E-9</v>
      </c>
      <c r="F156" s="394">
        <v>2.4297727699154854</v>
      </c>
      <c r="G156" s="522">
        <f t="shared" si="41"/>
        <v>0.97605992269726427</v>
      </c>
      <c r="H156" s="243">
        <f t="shared" ref="H156:H157" si="43">IF(G156="Under 30%","Out of Range",G156*C156)</f>
        <v>25.377557990128871</v>
      </c>
      <c r="J156" s="699" t="s">
        <v>55</v>
      </c>
      <c r="K156" s="224">
        <v>26</v>
      </c>
      <c r="L156" s="225">
        <v>171.06</v>
      </c>
      <c r="M156" s="221">
        <v>2.3879999999999999</v>
      </c>
      <c r="N156" s="216">
        <v>1.68</v>
      </c>
      <c r="O156" s="178">
        <f t="shared" si="40"/>
        <v>500.51612659345761</v>
      </c>
      <c r="Q156" s="693" t="s">
        <v>74</v>
      </c>
      <c r="R156" s="160">
        <v>26</v>
      </c>
      <c r="S156" s="125">
        <v>8.5958618872254353E-2</v>
      </c>
      <c r="T156" s="125">
        <v>1.0429597345140379E-2</v>
      </c>
      <c r="U156" s="125">
        <v>1.6633834244053308E-4</v>
      </c>
      <c r="V156" s="125">
        <v>3.6132710577589919E-2</v>
      </c>
      <c r="W156" s="125">
        <v>1.0990959406910551E-4</v>
      </c>
      <c r="X156" s="126">
        <v>1.8979855562859065</v>
      </c>
      <c r="Y156" s="329">
        <f t="shared" ref="Y156:Y157" si="44">IF(T$6&gt;240,"out of range",IF($T$6="","",((S156+T156*$T$6+U156*$T$6^2)/(1+V156*$T$6+W156*$T$6^2))^X156))</f>
        <v>0.25704199006745276</v>
      </c>
    </row>
    <row r="157" spans="1:25" ht="15.95" customHeight="1" x14ac:dyDescent="0.75">
      <c r="B157" s="697"/>
      <c r="C157" s="552">
        <v>33</v>
      </c>
      <c r="D157" s="407">
        <v>0.01</v>
      </c>
      <c r="E157" s="396">
        <v>1.9580280115596652E-8</v>
      </c>
      <c r="F157" s="397">
        <v>2.1891772048407865</v>
      </c>
      <c r="G157" s="324">
        <f t="shared" si="41"/>
        <v>0.95529945283648465</v>
      </c>
      <c r="H157" s="120">
        <f t="shared" si="43"/>
        <v>31.524881943603994</v>
      </c>
      <c r="J157" s="700"/>
      <c r="K157" s="366">
        <v>33</v>
      </c>
      <c r="L157" s="225">
        <v>171.06</v>
      </c>
      <c r="M157" s="221">
        <v>2.3879999999999999</v>
      </c>
      <c r="N157" s="216">
        <v>1.68</v>
      </c>
      <c r="O157" s="178">
        <f t="shared" si="40"/>
        <v>500.51612659345761</v>
      </c>
      <c r="Q157" s="694"/>
      <c r="R157" s="161">
        <v>33</v>
      </c>
      <c r="S157" s="129">
        <v>8.8263526240133533E-2</v>
      </c>
      <c r="T157" s="129">
        <v>1.036474758943969E-2</v>
      </c>
      <c r="U157" s="129">
        <v>1.7872288487504203E-4</v>
      </c>
      <c r="V157" s="129">
        <v>3.4004657298823182E-2</v>
      </c>
      <c r="W157" s="129">
        <v>1.0814237761623462E-4</v>
      </c>
      <c r="X157" s="130">
        <v>1.7766396584590909</v>
      </c>
      <c r="Y157" s="127">
        <f t="shared" si="44"/>
        <v>0.32499692640254418</v>
      </c>
    </row>
    <row r="158" spans="1:25" ht="15.95" customHeight="1" thickBot="1" x14ac:dyDescent="0.9">
      <c r="B158" s="698"/>
      <c r="C158" s="555">
        <v>60</v>
      </c>
      <c r="D158" s="412">
        <v>0.01</v>
      </c>
      <c r="E158" s="410">
        <v>4.8581171593282776E-8</v>
      </c>
      <c r="F158" s="411">
        <v>2.3822702080029252</v>
      </c>
      <c r="G158" s="679">
        <f t="shared" si="41"/>
        <v>0.7797310708172478</v>
      </c>
      <c r="H158" s="313">
        <f t="shared" ref="H158" si="45">IF(G158="Under 30%","Out of Range",G158*C158)</f>
        <v>46.78386424903487</v>
      </c>
      <c r="J158" s="700"/>
      <c r="K158" s="366">
        <v>40</v>
      </c>
      <c r="L158" s="225">
        <v>171.06</v>
      </c>
      <c r="M158" s="221">
        <v>2.3879999999999999</v>
      </c>
      <c r="N158" s="216">
        <v>1.68</v>
      </c>
      <c r="O158" s="178">
        <f t="shared" si="40"/>
        <v>500.51612659345761</v>
      </c>
      <c r="Q158" s="695"/>
      <c r="R158" s="319">
        <v>60</v>
      </c>
      <c r="S158" s="660">
        <v>7.4193636797365958E-2</v>
      </c>
      <c r="T158" s="141">
        <v>1.0901017505562691E-2</v>
      </c>
      <c r="U158" s="141">
        <v>1.6421523548532509E-4</v>
      </c>
      <c r="V158" s="141">
        <v>1.9336995487252279E-2</v>
      </c>
      <c r="W158" s="141">
        <v>1.1378482666532183E-4</v>
      </c>
      <c r="X158" s="528">
        <v>1.5605425824400998</v>
      </c>
      <c r="Y158" s="163">
        <f t="shared" ref="Y158" si="46">IF(T$6&gt;240,"out of range",IF($T$6="","",((S158+T158*$T$6+U158*$T$6^2)/(1+V158*$T$6+W158*$T$6^2))^X158))</f>
        <v>0.55951572027825192</v>
      </c>
    </row>
    <row r="159" spans="1:25" ht="15.95" customHeight="1" thickBot="1" x14ac:dyDescent="0.9">
      <c r="B159" s="696" t="s">
        <v>55</v>
      </c>
      <c r="C159" s="485">
        <v>26</v>
      </c>
      <c r="D159" s="420">
        <v>0.01</v>
      </c>
      <c r="E159" s="408">
        <v>5.5143399999999998E-9</v>
      </c>
      <c r="F159" s="431">
        <v>2.3188499999999999</v>
      </c>
      <c r="G159" s="522">
        <f t="shared" si="41"/>
        <v>0.97661607504740444</v>
      </c>
      <c r="H159" s="122">
        <f>IF(G159="Under 30%","Out of Range",G159*C159)</f>
        <v>25.392017951232514</v>
      </c>
      <c r="J159" s="701"/>
      <c r="K159" s="226">
        <v>60</v>
      </c>
      <c r="L159" s="227">
        <v>171.06</v>
      </c>
      <c r="M159" s="228">
        <v>2.3879999999999999</v>
      </c>
      <c r="N159" s="363">
        <v>1.68</v>
      </c>
      <c r="O159" s="647">
        <f t="shared" si="40"/>
        <v>500.51612659345761</v>
      </c>
      <c r="Q159" s="694" t="s">
        <v>55</v>
      </c>
      <c r="R159" s="160">
        <v>26</v>
      </c>
      <c r="S159" s="125">
        <v>2.035339793295329E-2</v>
      </c>
      <c r="T159" s="125">
        <v>1.0034246051313381E-2</v>
      </c>
      <c r="U159" s="125">
        <v>1.5044488300766887E-4</v>
      </c>
      <c r="V159" s="125">
        <v>3.152468480028079E-2</v>
      </c>
      <c r="W159" s="125">
        <v>1.0007845561034817E-4</v>
      </c>
      <c r="X159" s="126">
        <v>1.9868997835864597</v>
      </c>
      <c r="Y159" s="329">
        <f t="shared" si="33"/>
        <v>0.24295205742184806</v>
      </c>
    </row>
    <row r="160" spans="1:25" ht="15.95" customHeight="1" thickBot="1" x14ac:dyDescent="0.9">
      <c r="B160" s="697"/>
      <c r="C160" s="484">
        <v>33</v>
      </c>
      <c r="D160" s="412">
        <v>0.01</v>
      </c>
      <c r="E160" s="399">
        <v>2.76489E-9</v>
      </c>
      <c r="F160" s="400">
        <v>2.5543662999999999</v>
      </c>
      <c r="G160" s="324">
        <f t="shared" si="41"/>
        <v>0.96570315978031618</v>
      </c>
      <c r="H160" s="313">
        <f>IF(G160="Under 30%","Out of Range",G160*C160)</f>
        <v>31.868204272750432</v>
      </c>
      <c r="J160" s="629" t="s">
        <v>65</v>
      </c>
      <c r="K160" s="229">
        <v>26</v>
      </c>
      <c r="L160" s="230">
        <v>289.69567303366205</v>
      </c>
      <c r="M160" s="231">
        <v>2.1030000000000002</v>
      </c>
      <c r="N160" s="364">
        <v>1.121558984180238</v>
      </c>
      <c r="O160" s="682">
        <f t="shared" si="40"/>
        <v>183.83875945736457</v>
      </c>
      <c r="Q160" s="694"/>
      <c r="R160" s="320">
        <v>33</v>
      </c>
      <c r="S160" s="129">
        <v>2.1041578461221146E-2</v>
      </c>
      <c r="T160" s="129">
        <v>1.0345472125475678E-2</v>
      </c>
      <c r="U160" s="129">
        <v>1.6432242083820955E-4</v>
      </c>
      <c r="V160" s="129">
        <v>3.1911297807289914E-2</v>
      </c>
      <c r="W160" s="129">
        <v>1.0008185578667668E-4</v>
      </c>
      <c r="X160" s="130">
        <v>1.6912997512796502</v>
      </c>
      <c r="Y160" s="142">
        <f t="shared" si="33"/>
        <v>0.33067729324514006</v>
      </c>
    </row>
    <row r="161" spans="2:25" ht="27.75" customHeight="1" thickBot="1" x14ac:dyDescent="0.9">
      <c r="B161" s="697"/>
      <c r="C161" s="769" t="s">
        <v>51</v>
      </c>
      <c r="D161" s="770"/>
      <c r="E161" s="770"/>
      <c r="F161" s="770"/>
      <c r="G161" s="770"/>
      <c r="H161" s="772"/>
      <c r="J161" s="699" t="s">
        <v>48</v>
      </c>
      <c r="K161" s="232">
        <v>26</v>
      </c>
      <c r="L161" s="203">
        <v>658.6873219679178</v>
      </c>
      <c r="M161" s="197">
        <v>2.218</v>
      </c>
      <c r="N161" s="198">
        <v>1</v>
      </c>
      <c r="O161" s="178">
        <f t="shared" si="40"/>
        <v>199.3651798346861</v>
      </c>
      <c r="Q161" s="694"/>
      <c r="R161" s="760" t="s">
        <v>51</v>
      </c>
      <c r="S161" s="761"/>
      <c r="T161" s="761"/>
      <c r="U161" s="761"/>
      <c r="V161" s="761"/>
      <c r="W161" s="761"/>
      <c r="X161" s="761"/>
      <c r="Y161" s="762"/>
    </row>
    <row r="162" spans="2:25" ht="15.95" customHeight="1" thickBot="1" x14ac:dyDescent="0.9">
      <c r="B162" s="697"/>
      <c r="C162" s="480">
        <v>33</v>
      </c>
      <c r="D162" s="433">
        <v>0.01</v>
      </c>
      <c r="E162" s="393">
        <v>1.03082E-9</v>
      </c>
      <c r="F162" s="673">
        <v>2.6530849490000001</v>
      </c>
      <c r="G162" s="676">
        <f>IF(OR(0.01*(1/(D162+E162*(D$6^F162)))&lt;0.3,0.01*(1/(D162+E162*(D$6^F162)))&gt;1),"Under 30%",0.01*(1/(D162+E162*(D$6^F162))))</f>
        <v>0.97956447678559477</v>
      </c>
      <c r="H162" s="243">
        <f>IF(G162="Under 30%","Out of Range",G162*C162)</f>
        <v>32.325627733924627</v>
      </c>
      <c r="J162" s="701"/>
      <c r="K162" s="222">
        <v>60</v>
      </c>
      <c r="L162" s="365">
        <v>579.78257384709946</v>
      </c>
      <c r="M162" s="206">
        <v>2.218</v>
      </c>
      <c r="N162" s="207">
        <v>1.1575376416406364</v>
      </c>
      <c r="O162" s="647">
        <f t="shared" si="40"/>
        <v>325.00264087538545</v>
      </c>
      <c r="Q162" s="694"/>
      <c r="R162" s="160">
        <v>33</v>
      </c>
      <c r="S162" s="129">
        <v>2.0756427331399655E-2</v>
      </c>
      <c r="T162" s="129">
        <v>1.0420762656459876E-2</v>
      </c>
      <c r="U162" s="129">
        <v>1.6115915829426462E-4</v>
      </c>
      <c r="V162" s="129">
        <v>3.5238676938196573E-2</v>
      </c>
      <c r="W162" s="129">
        <v>1.0016833206547361E-4</v>
      </c>
      <c r="X162" s="130">
        <v>1.7507979708075827</v>
      </c>
      <c r="Y162" s="330">
        <f>IF(T$6&gt;240,"out of range",IF($T$6="","",((S162+T162*$T$6+U162*$T$6^2)/(1+V162*$T$6+W162*$T$6^2))^X162))</f>
        <v>0.2807012009628842</v>
      </c>
    </row>
    <row r="163" spans="2:25" ht="15.95" customHeight="1" thickBot="1" x14ac:dyDescent="0.9">
      <c r="B163" s="697"/>
      <c r="C163" s="483">
        <v>40</v>
      </c>
      <c r="D163" s="430">
        <v>0.01</v>
      </c>
      <c r="E163" s="396">
        <v>2.9467899999999999E-9</v>
      </c>
      <c r="F163" s="668">
        <v>2.6287690000000001</v>
      </c>
      <c r="G163" s="675">
        <f t="shared" ref="G163:G170" si="47">IF(OR(0.01*(1/(D163+E163*(D$6^F163)))&lt;0.3,0.01*(1/(D163+E163*(D$6^F163)))&gt;1),"Under 30%",0.01*(1/(D163+E163*(D$6^F163))))</f>
        <v>0.94937943287663817</v>
      </c>
      <c r="H163" s="120">
        <f>IF(G163="Under 30%","Out of Range",G163*C163)</f>
        <v>37.97517731506553</v>
      </c>
      <c r="J163" s="699" t="s">
        <v>58</v>
      </c>
      <c r="K163" s="229">
        <v>26</v>
      </c>
      <c r="L163" s="569">
        <v>176.85118476255121</v>
      </c>
      <c r="M163" s="197">
        <v>2.2629999999999999</v>
      </c>
      <c r="N163" s="198">
        <v>1.3218805946967442</v>
      </c>
      <c r="O163" s="178">
        <f t="shared" si="40"/>
        <v>169.99785958887028</v>
      </c>
      <c r="Q163" s="694"/>
      <c r="R163" s="320">
        <v>40</v>
      </c>
      <c r="S163" s="129">
        <v>2.1508815520309199E-2</v>
      </c>
      <c r="T163" s="129">
        <v>1.0133982775052798E-2</v>
      </c>
      <c r="U163" s="129">
        <v>1.7012583694115351E-4</v>
      </c>
      <c r="V163" s="129">
        <v>2.8595538912913516E-2</v>
      </c>
      <c r="W163" s="129">
        <v>1.0001061627472492E-4</v>
      </c>
      <c r="X163" s="130">
        <v>1.5882860720537495</v>
      </c>
      <c r="Y163" s="139">
        <f t="shared" ref="Y163:Y170" si="48">IF(T$6&gt;240,"out of range",IF($T$6="","",((S163+T163*$T$6+U163*$T$6^2)/(1+V163*$T$6+W163*$T$6^2))^X163))</f>
        <v>0.40158783082153016</v>
      </c>
    </row>
    <row r="164" spans="2:25" ht="15.95" customHeight="1" thickBot="1" x14ac:dyDescent="0.9">
      <c r="B164" s="698"/>
      <c r="C164" s="479">
        <v>60</v>
      </c>
      <c r="D164" s="406">
        <v>0.01</v>
      </c>
      <c r="E164" s="410">
        <v>3.3245999999999999E-9</v>
      </c>
      <c r="F164" s="671">
        <v>2.802314</v>
      </c>
      <c r="G164" s="677">
        <f t="shared" si="47"/>
        <v>0.88201102835416156</v>
      </c>
      <c r="H164" s="121">
        <f>IF(G164="Under 30%","Out of Range",G164*C164)</f>
        <v>52.920661701249692</v>
      </c>
      <c r="J164" s="700"/>
      <c r="K164" s="366">
        <v>40</v>
      </c>
      <c r="L164" s="569">
        <v>176.85118476255121</v>
      </c>
      <c r="M164" s="197">
        <v>2.2629999999999999</v>
      </c>
      <c r="N164" s="198">
        <v>1.3218805946967442</v>
      </c>
      <c r="O164" s="178">
        <f t="shared" si="40"/>
        <v>169.99785958887028</v>
      </c>
      <c r="Q164" s="695"/>
      <c r="R164" s="323">
        <v>60</v>
      </c>
      <c r="S164" s="137">
        <v>2.1556088848562121E-2</v>
      </c>
      <c r="T164" s="137">
        <v>1.094389298785675E-2</v>
      </c>
      <c r="U164" s="137">
        <v>1.9208404195966239E-4</v>
      </c>
      <c r="V164" s="137">
        <v>2.4704375888573663E-2</v>
      </c>
      <c r="W164" s="137">
        <v>1E-4</v>
      </c>
      <c r="X164" s="138">
        <v>1.3855549020741882</v>
      </c>
      <c r="Y164" s="146">
        <f t="shared" si="48"/>
        <v>0.58521523682215815</v>
      </c>
    </row>
    <row r="165" spans="2:25" ht="15.95" customHeight="1" thickBot="1" x14ac:dyDescent="0.9">
      <c r="B165" s="618" t="s">
        <v>65</v>
      </c>
      <c r="C165" s="630">
        <v>26</v>
      </c>
      <c r="D165" s="620">
        <v>0.01</v>
      </c>
      <c r="E165" s="621">
        <v>1.7750876357821332E-9</v>
      </c>
      <c r="F165" s="672">
        <v>2.8255801240492793</v>
      </c>
      <c r="G165" s="678">
        <f t="shared" si="47"/>
        <v>0.92635276455892168</v>
      </c>
      <c r="H165" s="622">
        <f t="shared" ref="H165" si="49">IF(G165="Under 30%","Out of Range",G165*C165)</f>
        <v>24.085171878531963</v>
      </c>
      <c r="J165" s="701"/>
      <c r="K165" s="226">
        <v>60</v>
      </c>
      <c r="L165" s="569">
        <v>176.85118476255121</v>
      </c>
      <c r="M165" s="197">
        <v>2.2629999999999999</v>
      </c>
      <c r="N165" s="198">
        <v>1.3218805946967442</v>
      </c>
      <c r="O165" s="178">
        <f t="shared" si="40"/>
        <v>169.99785958887028</v>
      </c>
      <c r="Q165" s="631" t="s">
        <v>65</v>
      </c>
      <c r="R165" s="627">
        <v>26</v>
      </c>
      <c r="S165" s="632">
        <v>2.0420164067812711E-2</v>
      </c>
      <c r="T165" s="317">
        <v>1.0517278233086414E-2</v>
      </c>
      <c r="U165" s="317">
        <v>1.086405901499864E-4</v>
      </c>
      <c r="V165" s="317">
        <v>2.349227990835338E-2</v>
      </c>
      <c r="W165" s="317">
        <v>1E-4</v>
      </c>
      <c r="X165" s="633">
        <v>1.9239569104907948</v>
      </c>
      <c r="Y165" s="315">
        <f t="shared" si="48"/>
        <v>0.25979901320016852</v>
      </c>
    </row>
    <row r="166" spans="2:25" ht="15.95" customHeight="1" thickBot="1" x14ac:dyDescent="0.9">
      <c r="B166" s="696" t="s">
        <v>48</v>
      </c>
      <c r="C166" s="485">
        <v>26</v>
      </c>
      <c r="D166" s="420">
        <v>0.01</v>
      </c>
      <c r="E166" s="421">
        <v>5.0169741313393017E-10</v>
      </c>
      <c r="F166" s="674">
        <v>2.8358467240887597</v>
      </c>
      <c r="G166" s="676">
        <f t="shared" si="47"/>
        <v>0.976984366969884</v>
      </c>
      <c r="H166" s="123">
        <f>IF(G166="Under 30%","Out of Range",G166*C166)</f>
        <v>25.401593541216982</v>
      </c>
      <c r="J166" s="284"/>
      <c r="K166" s="285"/>
      <c r="L166" s="557"/>
      <c r="M166" s="287"/>
      <c r="N166" s="286"/>
      <c r="O166" s="519"/>
      <c r="Q166" s="693" t="s">
        <v>48</v>
      </c>
      <c r="R166" s="160">
        <v>26</v>
      </c>
      <c r="S166" s="623">
        <v>2.8085168197242275E-2</v>
      </c>
      <c r="T166" s="125">
        <v>0.01</v>
      </c>
      <c r="U166" s="164">
        <v>2.060811024281652E-4</v>
      </c>
      <c r="V166" s="164">
        <v>4.2371482135475466E-2</v>
      </c>
      <c r="W166" s="164">
        <v>1.4438966244851678E-4</v>
      </c>
      <c r="X166" s="337">
        <v>1.7375673068358142</v>
      </c>
      <c r="Y166" s="329">
        <f t="shared" si="48"/>
        <v>0.26172402162611197</v>
      </c>
    </row>
    <row r="167" spans="2:25" ht="15.95" customHeight="1" thickBot="1" x14ac:dyDescent="0.9">
      <c r="B167" s="698"/>
      <c r="C167" s="484">
        <v>60</v>
      </c>
      <c r="D167" s="412">
        <v>0.01</v>
      </c>
      <c r="E167" s="410">
        <v>1.65958240068482E-8</v>
      </c>
      <c r="F167" s="680">
        <v>2.536474841750882</v>
      </c>
      <c r="G167" s="677">
        <f t="shared" si="47"/>
        <v>0.83590181665248842</v>
      </c>
      <c r="H167" s="121">
        <f>IF(G167="Under 30%","Out of Range",G167*C167)</f>
        <v>50.154108999149308</v>
      </c>
      <c r="J167" s="8"/>
      <c r="K167" s="788" t="s">
        <v>11</v>
      </c>
      <c r="L167" s="789"/>
      <c r="M167" s="789"/>
      <c r="N167" s="790"/>
      <c r="O167" s="520"/>
      <c r="Q167" s="695"/>
      <c r="R167" s="159">
        <v>60</v>
      </c>
      <c r="S167" s="140">
        <v>2.8757017900832384E-2</v>
      </c>
      <c r="T167" s="164">
        <v>1.000045027243375E-2</v>
      </c>
      <c r="U167" s="133">
        <v>2.4475815109303476E-4</v>
      </c>
      <c r="V167" s="133">
        <v>2.775364832934114E-2</v>
      </c>
      <c r="W167" s="137">
        <v>1.4205928484295002E-4</v>
      </c>
      <c r="X167" s="134">
        <v>1.3786764944733712</v>
      </c>
      <c r="Y167" s="163">
        <f t="shared" si="48"/>
        <v>0.57460403927121972</v>
      </c>
    </row>
    <row r="168" spans="2:25" ht="15.95" customHeight="1" thickBot="1" x14ac:dyDescent="1.05">
      <c r="B168" s="696" t="s">
        <v>58</v>
      </c>
      <c r="C168" s="483">
        <v>26</v>
      </c>
      <c r="D168" s="430">
        <v>0.01</v>
      </c>
      <c r="E168" s="408">
        <v>2.1294039232811707E-10</v>
      </c>
      <c r="F168" s="681">
        <v>2.8710557614221508</v>
      </c>
      <c r="G168" s="676">
        <f t="shared" si="47"/>
        <v>0.98837768864026698</v>
      </c>
      <c r="H168" s="223">
        <f>IF(G168="Under 30%","Out of Range",G168*C168)</f>
        <v>25.697819904646941</v>
      </c>
      <c r="J168" s="8"/>
      <c r="K168" s="766" t="s">
        <v>12</v>
      </c>
      <c r="L168" s="768"/>
      <c r="M168" s="766" t="s">
        <v>13</v>
      </c>
      <c r="N168" s="767"/>
      <c r="O168" s="9"/>
      <c r="Q168" s="693" t="s">
        <v>58</v>
      </c>
      <c r="R168" s="320">
        <v>26</v>
      </c>
      <c r="S168" s="301">
        <v>2.7208697292856906E-2</v>
      </c>
      <c r="T168" s="147">
        <v>1.0850770223393095E-2</v>
      </c>
      <c r="U168" s="164">
        <v>2.0848439578642497E-4</v>
      </c>
      <c r="V168" s="164">
        <v>4.5440418736104701E-2</v>
      </c>
      <c r="W168" s="147">
        <v>1.29606913436758E-4</v>
      </c>
      <c r="X168" s="299">
        <v>1.7748135612067071</v>
      </c>
      <c r="Y168" s="382">
        <f t="shared" si="48"/>
        <v>0.25928293684790737</v>
      </c>
    </row>
    <row r="169" spans="2:25" ht="15.95" customHeight="1" thickBot="1" x14ac:dyDescent="1.05">
      <c r="B169" s="697"/>
      <c r="C169" s="481">
        <v>40</v>
      </c>
      <c r="D169" s="570">
        <v>0.01</v>
      </c>
      <c r="E169" s="396">
        <v>4.9215425036642123E-13</v>
      </c>
      <c r="F169" s="669">
        <v>4.1612410939623325</v>
      </c>
      <c r="G169" s="675">
        <f t="shared" si="47"/>
        <v>0.98976435447901001</v>
      </c>
      <c r="H169" s="120">
        <f>IF(G169="Under 30%","Out of Range",G169*C169)</f>
        <v>39.590574179160399</v>
      </c>
      <c r="J169" s="8"/>
      <c r="K169" s="791">
        <f>IF(M169="","Input Guass Value on right",M169*0.0001)</f>
        <v>1</v>
      </c>
      <c r="L169" s="792"/>
      <c r="M169" s="793">
        <v>10000</v>
      </c>
      <c r="N169" s="794"/>
      <c r="O169" s="10"/>
      <c r="Q169" s="694"/>
      <c r="R169" s="161">
        <v>40</v>
      </c>
      <c r="S169" s="331">
        <v>8.3603899181040178E-2</v>
      </c>
      <c r="T169" s="129">
        <v>5.8901672529749205E-3</v>
      </c>
      <c r="U169" s="129">
        <v>1.7762958271925314E-4</v>
      </c>
      <c r="V169" s="129">
        <v>2.4683890487472753E-2</v>
      </c>
      <c r="W169" s="129">
        <v>1.0000404827340676E-4</v>
      </c>
      <c r="X169" s="130">
        <v>1.501139887061036</v>
      </c>
      <c r="Y169" s="139">
        <f t="shared" si="48"/>
        <v>0.40544398926862807</v>
      </c>
    </row>
    <row r="170" spans="2:25" ht="15.95" customHeight="1" thickBot="1" x14ac:dyDescent="0.9">
      <c r="B170" s="698"/>
      <c r="C170" s="479">
        <v>60</v>
      </c>
      <c r="D170" s="560">
        <v>0.01</v>
      </c>
      <c r="E170" s="399">
        <v>6.5388215634642877E-10</v>
      </c>
      <c r="F170" s="559">
        <v>3.0671238682359068</v>
      </c>
      <c r="G170" s="679">
        <f t="shared" si="47"/>
        <v>0.91821189650357238</v>
      </c>
      <c r="H170" s="209">
        <f>IF(G170="Under 30%","Out of Range",G170*C170)</f>
        <v>55.09271379021434</v>
      </c>
      <c r="J170" s="11"/>
      <c r="K170" s="7"/>
      <c r="L170" s="7"/>
      <c r="M170" s="7"/>
      <c r="N170" s="7"/>
      <c r="O170" s="12"/>
      <c r="Q170" s="695"/>
      <c r="R170" s="319">
        <v>60</v>
      </c>
      <c r="S170" s="140">
        <v>8.0643551317917048E-2</v>
      </c>
      <c r="T170" s="133">
        <v>7.7443637505687848E-3</v>
      </c>
      <c r="U170" s="133">
        <v>2.7348896583150072E-4</v>
      </c>
      <c r="V170" s="133">
        <v>2.6744419916711407E-2</v>
      </c>
      <c r="W170" s="141">
        <v>1.4832838865162245E-4</v>
      </c>
      <c r="X170" s="561">
        <v>1.428811125441088</v>
      </c>
      <c r="Y170" s="135">
        <f t="shared" si="48"/>
        <v>0.59587008552759169</v>
      </c>
    </row>
    <row r="171" spans="2:25" ht="15.95" customHeight="1" thickBot="1" x14ac:dyDescent="0.9">
      <c r="B171" s="464"/>
      <c r="C171" s="486"/>
      <c r="D171" s="487"/>
      <c r="E171" s="488"/>
      <c r="F171" s="488"/>
      <c r="G171" s="489"/>
      <c r="H171" s="490"/>
      <c r="J171" s="13"/>
      <c r="K171" s="14"/>
      <c r="L171" s="14"/>
      <c r="M171" s="14"/>
      <c r="N171" s="15"/>
      <c r="O171" s="16"/>
      <c r="Q171" s="17"/>
      <c r="R171" s="18"/>
      <c r="S171" s="70"/>
      <c r="T171" s="70"/>
      <c r="U171" s="70"/>
      <c r="V171" s="68"/>
      <c r="W171" s="68"/>
      <c r="X171" s="68"/>
      <c r="Y171" s="69"/>
    </row>
    <row r="172" spans="2:25" ht="15.95" customHeight="1" thickBot="1" x14ac:dyDescent="0.9">
      <c r="B172" s="464"/>
      <c r="C172" s="773" t="s">
        <v>11</v>
      </c>
      <c r="D172" s="774"/>
      <c r="E172" s="774"/>
      <c r="F172" s="774"/>
      <c r="G172" s="775"/>
      <c r="H172" s="491"/>
      <c r="Q172" s="118"/>
      <c r="R172" s="19"/>
      <c r="S172" s="71"/>
      <c r="T172" s="71"/>
      <c r="U172" s="71"/>
      <c r="V172" s="71"/>
      <c r="W172" s="71"/>
      <c r="X172" s="71"/>
      <c r="Y172" s="72"/>
    </row>
    <row r="173" spans="2:25" ht="15.95" customHeight="1" thickBot="1" x14ac:dyDescent="0.9">
      <c r="B173" s="464"/>
      <c r="C173" s="776" t="s">
        <v>18</v>
      </c>
      <c r="D173" s="777"/>
      <c r="E173" s="778"/>
      <c r="F173" s="776" t="s">
        <v>17</v>
      </c>
      <c r="G173" s="778"/>
      <c r="H173" s="491"/>
      <c r="Q173" s="2"/>
    </row>
    <row r="174" spans="2:25" ht="15.95" customHeight="1" thickBot="1" x14ac:dyDescent="1.05">
      <c r="B174" s="464"/>
      <c r="C174" s="779">
        <f>IF(F174="","Input an AT/cm Value on right:",ROUND(F174*0.4*PI(),4))</f>
        <v>1.2565999999999999</v>
      </c>
      <c r="D174" s="780"/>
      <c r="E174" s="781"/>
      <c r="F174" s="782">
        <v>1</v>
      </c>
      <c r="G174" s="783"/>
      <c r="H174" s="491"/>
      <c r="Q174" s="57"/>
    </row>
    <row r="175" spans="2:25" ht="15.95" customHeight="1" x14ac:dyDescent="0.75">
      <c r="B175" s="464"/>
      <c r="C175" s="464"/>
      <c r="D175" s="464"/>
      <c r="E175" s="464"/>
      <c r="F175" s="464"/>
      <c r="G175" s="464"/>
      <c r="H175" s="491"/>
      <c r="Q175" s="46"/>
      <c r="R175" s="46"/>
      <c r="S175" s="95"/>
      <c r="T175" s="103"/>
      <c r="U175" s="103"/>
      <c r="V175" s="103"/>
      <c r="W175" s="96"/>
      <c r="X175" s="95"/>
      <c r="Y175" s="95"/>
    </row>
    <row r="176" spans="2:25" ht="15.95" customHeight="1" thickBot="1" x14ac:dyDescent="1.05">
      <c r="B176" s="594"/>
      <c r="C176" s="465"/>
      <c r="D176" s="465"/>
      <c r="E176" s="465"/>
      <c r="F176" s="465"/>
      <c r="G176" s="465"/>
      <c r="H176" s="492"/>
      <c r="Q176" s="28"/>
      <c r="R176" s="28"/>
      <c r="S176" s="93"/>
      <c r="T176" s="93"/>
      <c r="U176" s="93"/>
      <c r="V176" s="93"/>
      <c r="W176" s="93"/>
      <c r="X176" s="93"/>
      <c r="Y176" s="93"/>
    </row>
    <row r="177" spans="2:25" ht="15.95" customHeight="1" x14ac:dyDescent="0.9">
      <c r="Q177" s="47"/>
      <c r="R177" s="28"/>
      <c r="S177" s="93"/>
      <c r="T177" s="93"/>
      <c r="U177" s="93"/>
      <c r="V177" s="93"/>
      <c r="W177" s="93"/>
      <c r="X177" s="93"/>
      <c r="Y177" s="93"/>
    </row>
    <row r="178" spans="2:25" ht="15.95" customHeight="1" x14ac:dyDescent="0.9">
      <c r="C178" s="1"/>
      <c r="D178" s="58"/>
      <c r="E178" s="48"/>
      <c r="F178" s="48"/>
      <c r="G178" s="51"/>
      <c r="H178" s="29"/>
      <c r="Q178" s="47"/>
      <c r="R178" s="47"/>
      <c r="S178" s="47"/>
      <c r="T178" s="47"/>
      <c r="U178" s="47"/>
      <c r="V178" s="47"/>
      <c r="W178" s="47"/>
      <c r="X178" s="47"/>
      <c r="Y178" s="47"/>
    </row>
    <row r="179" spans="2:25" ht="15.95" customHeight="1" x14ac:dyDescent="1">
      <c r="B179" s="80"/>
      <c r="C179" s="80"/>
      <c r="D179" s="81"/>
      <c r="E179" s="81"/>
      <c r="F179" s="81"/>
      <c r="G179" s="81"/>
      <c r="H179" s="80"/>
      <c r="Q179" s="28"/>
      <c r="R179" s="30"/>
      <c r="S179" s="94"/>
      <c r="T179" s="104"/>
      <c r="U179" s="104"/>
      <c r="V179" s="104"/>
      <c r="W179" s="94"/>
      <c r="X179" s="94"/>
      <c r="Y179" s="94"/>
    </row>
    <row r="180" spans="2:25" ht="15.95" customHeight="1" x14ac:dyDescent="0.9">
      <c r="B180" s="47"/>
      <c r="C180" s="28"/>
      <c r="D180" s="60"/>
      <c r="E180" s="82"/>
      <c r="F180" s="83"/>
      <c r="G180" s="75"/>
      <c r="H180" s="28"/>
      <c r="Q180" s="28"/>
      <c r="R180" s="28"/>
      <c r="S180" s="93"/>
      <c r="T180" s="93"/>
      <c r="U180" s="93"/>
      <c r="V180" s="93"/>
      <c r="W180" s="93"/>
      <c r="X180" s="93"/>
      <c r="Y180" s="93"/>
    </row>
    <row r="181" spans="2:25" ht="15.95" customHeight="1" x14ac:dyDescent="0.9">
      <c r="B181" s="28"/>
      <c r="C181" s="28"/>
      <c r="D181" s="60"/>
      <c r="E181" s="82"/>
      <c r="F181" s="83"/>
      <c r="G181" s="78"/>
      <c r="H181" s="28"/>
      <c r="Q181" s="75"/>
      <c r="R181" s="74"/>
      <c r="S181" s="75"/>
      <c r="T181" s="75"/>
      <c r="U181" s="75"/>
      <c r="V181" s="75"/>
      <c r="W181" s="75"/>
      <c r="X181" s="75"/>
      <c r="Y181" s="75"/>
    </row>
    <row r="182" spans="2:25" ht="15.95" customHeight="1" x14ac:dyDescent="0.8">
      <c r="B182" s="102"/>
      <c r="C182" s="102"/>
      <c r="D182" s="60"/>
      <c r="E182" s="82"/>
      <c r="F182" s="83"/>
      <c r="G182" s="78"/>
      <c r="H182" s="102"/>
      <c r="Q182" s="101"/>
      <c r="R182" s="84"/>
      <c r="S182" s="89"/>
      <c r="T182" s="89"/>
      <c r="U182" s="89"/>
      <c r="V182" s="89"/>
      <c r="W182" s="89"/>
      <c r="X182" s="90"/>
      <c r="Y182" s="97"/>
    </row>
    <row r="183" spans="2:25" ht="15.95" customHeight="1" x14ac:dyDescent="0.9">
      <c r="B183" s="81"/>
      <c r="C183" s="81"/>
      <c r="D183" s="60"/>
      <c r="E183" s="82"/>
      <c r="F183" s="83"/>
      <c r="G183" s="78"/>
      <c r="H183" s="81"/>
      <c r="Q183" s="101"/>
      <c r="R183" s="84"/>
      <c r="S183" s="89"/>
      <c r="T183" s="89"/>
      <c r="U183" s="89"/>
      <c r="V183" s="89"/>
      <c r="W183" s="89"/>
      <c r="X183" s="90"/>
      <c r="Y183" s="97"/>
    </row>
    <row r="184" spans="2:25" ht="15.95" customHeight="1" x14ac:dyDescent="0.9">
      <c r="B184" s="81"/>
      <c r="C184" s="81"/>
      <c r="D184" s="60"/>
      <c r="E184" s="82"/>
      <c r="F184" s="83"/>
      <c r="G184" s="78"/>
      <c r="H184" s="81"/>
      <c r="Q184" s="101"/>
      <c r="R184" s="84"/>
      <c r="S184" s="89"/>
      <c r="T184" s="89"/>
      <c r="U184" s="89"/>
      <c r="V184" s="89"/>
      <c r="W184" s="89"/>
      <c r="X184" s="90"/>
      <c r="Y184" s="97"/>
    </row>
    <row r="185" spans="2:25" ht="15.95" customHeight="1" x14ac:dyDescent="0.75">
      <c r="B185" s="75"/>
      <c r="C185" s="74"/>
      <c r="D185" s="60"/>
      <c r="E185" s="82"/>
      <c r="F185" s="83"/>
      <c r="G185" s="78"/>
      <c r="H185" s="75"/>
      <c r="Q185" s="101"/>
      <c r="R185" s="84"/>
      <c r="S185" s="89"/>
      <c r="T185" s="89"/>
      <c r="U185" s="89"/>
      <c r="V185" s="89"/>
      <c r="W185" s="89"/>
      <c r="X185" s="90"/>
      <c r="Y185" s="97"/>
    </row>
    <row r="186" spans="2:25" ht="15.95" customHeight="1" x14ac:dyDescent="0.75">
      <c r="B186" s="101"/>
      <c r="C186" s="84"/>
      <c r="D186" s="60"/>
      <c r="E186" s="82"/>
      <c r="F186" s="83"/>
      <c r="G186" s="78"/>
      <c r="H186" s="79"/>
      <c r="Q186" s="101"/>
      <c r="R186" s="84"/>
      <c r="S186" s="89"/>
      <c r="T186" s="89"/>
      <c r="U186" s="89"/>
      <c r="V186" s="89"/>
      <c r="W186" s="89"/>
      <c r="X186" s="90"/>
      <c r="Y186" s="97"/>
    </row>
    <row r="187" spans="2:25" ht="15.95" customHeight="1" x14ac:dyDescent="0.75">
      <c r="B187" s="101"/>
      <c r="C187" s="84"/>
      <c r="D187" s="60"/>
      <c r="E187" s="82"/>
      <c r="F187" s="83"/>
      <c r="G187" s="78"/>
      <c r="H187" s="79"/>
      <c r="Q187" s="101"/>
      <c r="R187" s="84"/>
      <c r="S187" s="89"/>
      <c r="T187" s="89"/>
      <c r="U187" s="89"/>
      <c r="V187" s="89"/>
      <c r="W187" s="89"/>
      <c r="X187" s="90"/>
      <c r="Y187" s="97"/>
    </row>
    <row r="188" spans="2:25" ht="15.95" customHeight="1" x14ac:dyDescent="0.75">
      <c r="B188" s="101"/>
      <c r="C188" s="84"/>
      <c r="D188" s="60"/>
      <c r="E188" s="82"/>
      <c r="F188" s="83"/>
      <c r="G188" s="78"/>
      <c r="H188" s="79"/>
      <c r="Q188" s="101"/>
      <c r="R188" s="84"/>
      <c r="S188" s="89"/>
      <c r="T188" s="89"/>
      <c r="U188" s="89"/>
      <c r="V188" s="89"/>
      <c r="W188" s="89"/>
      <c r="X188" s="90"/>
      <c r="Y188" s="97"/>
    </row>
    <row r="189" spans="2:25" ht="15.95" customHeight="1" x14ac:dyDescent="0.75">
      <c r="B189" s="101"/>
      <c r="C189" s="84"/>
      <c r="D189" s="60"/>
      <c r="E189" s="82"/>
      <c r="F189" s="83"/>
      <c r="G189" s="78"/>
      <c r="H189" s="79"/>
      <c r="Q189" s="105"/>
      <c r="R189" s="84"/>
      <c r="S189" s="89"/>
      <c r="T189" s="89"/>
      <c r="U189" s="89"/>
      <c r="V189" s="89"/>
      <c r="W189" s="89"/>
      <c r="X189" s="90"/>
      <c r="Y189" s="97"/>
    </row>
    <row r="190" spans="2:25" ht="15.95" customHeight="1" x14ac:dyDescent="0.75">
      <c r="B190" s="101"/>
      <c r="C190" s="84"/>
      <c r="D190" s="60"/>
      <c r="E190" s="82"/>
      <c r="F190" s="83"/>
      <c r="G190" s="78"/>
      <c r="H190" s="79"/>
      <c r="Q190" s="105"/>
      <c r="R190" s="84"/>
      <c r="S190" s="89"/>
      <c r="T190" s="89"/>
      <c r="U190" s="89"/>
      <c r="V190" s="89"/>
      <c r="W190" s="89"/>
      <c r="X190" s="90"/>
      <c r="Y190" s="97"/>
    </row>
    <row r="191" spans="2:25" ht="15.95" customHeight="1" x14ac:dyDescent="0.75">
      <c r="B191" s="101"/>
      <c r="C191" s="84"/>
      <c r="D191" s="60"/>
      <c r="E191" s="82"/>
      <c r="F191" s="83"/>
      <c r="G191" s="78"/>
      <c r="H191" s="79"/>
      <c r="Q191" s="105"/>
      <c r="R191" s="84"/>
      <c r="S191" s="89"/>
      <c r="T191" s="89"/>
      <c r="U191" s="89"/>
      <c r="V191" s="89"/>
      <c r="W191" s="89"/>
      <c r="X191" s="90"/>
      <c r="Y191" s="97"/>
    </row>
    <row r="192" spans="2:25" ht="15.95" customHeight="1" x14ac:dyDescent="0.75">
      <c r="B192" s="101"/>
      <c r="C192" s="84"/>
      <c r="D192" s="60"/>
      <c r="E192" s="82"/>
      <c r="F192" s="83"/>
      <c r="G192" s="78"/>
      <c r="H192" s="79"/>
      <c r="Q192" s="105"/>
      <c r="R192" s="84"/>
      <c r="S192" s="89"/>
      <c r="T192" s="89"/>
      <c r="U192" s="89"/>
      <c r="V192" s="89"/>
      <c r="W192" s="89"/>
      <c r="X192" s="90"/>
      <c r="Y192" s="97"/>
    </row>
    <row r="193" spans="2:25" ht="15.95" customHeight="1" x14ac:dyDescent="0.75">
      <c r="B193" s="105"/>
      <c r="C193" s="84"/>
      <c r="D193" s="60"/>
      <c r="E193" s="82"/>
      <c r="F193" s="83"/>
      <c r="G193" s="78"/>
      <c r="H193" s="79"/>
      <c r="Q193" s="105"/>
      <c r="R193" s="84"/>
      <c r="S193" s="89"/>
      <c r="T193" s="89"/>
      <c r="U193" s="89"/>
      <c r="V193" s="89"/>
      <c r="W193" s="89"/>
      <c r="X193" s="90"/>
      <c r="Y193" s="97"/>
    </row>
    <row r="194" spans="2:25" ht="15.95" customHeight="1" x14ac:dyDescent="0.75">
      <c r="B194" s="105"/>
      <c r="C194" s="84"/>
      <c r="D194" s="60"/>
      <c r="E194" s="82"/>
      <c r="F194" s="83"/>
      <c r="G194" s="78"/>
      <c r="H194" s="79"/>
      <c r="Q194" s="105"/>
      <c r="R194" s="84"/>
      <c r="S194" s="89"/>
      <c r="T194" s="89"/>
      <c r="U194" s="89"/>
      <c r="V194" s="89"/>
      <c r="W194" s="89"/>
      <c r="X194" s="90"/>
      <c r="Y194" s="97"/>
    </row>
    <row r="195" spans="2:25" ht="15.95" customHeight="1" x14ac:dyDescent="0.75">
      <c r="B195" s="105"/>
      <c r="C195" s="84"/>
      <c r="D195" s="60"/>
      <c r="E195" s="82"/>
      <c r="F195" s="83"/>
      <c r="G195" s="78"/>
      <c r="H195" s="79"/>
      <c r="Q195" s="101"/>
      <c r="R195" s="84"/>
      <c r="S195" s="89"/>
      <c r="T195" s="89"/>
      <c r="U195" s="89"/>
      <c r="V195" s="89"/>
      <c r="W195" s="89"/>
      <c r="X195" s="90"/>
      <c r="Y195" s="97"/>
    </row>
    <row r="196" spans="2:25" ht="15.95" customHeight="1" x14ac:dyDescent="0.75">
      <c r="B196" s="105"/>
      <c r="C196" s="84"/>
      <c r="D196" s="60"/>
      <c r="E196" s="82"/>
      <c r="F196" s="83"/>
      <c r="G196" s="78"/>
      <c r="H196" s="79"/>
      <c r="Q196" s="101"/>
      <c r="R196" s="84"/>
      <c r="S196" s="89"/>
      <c r="T196" s="89"/>
      <c r="U196" s="89"/>
      <c r="V196" s="89"/>
      <c r="W196" s="89"/>
      <c r="X196" s="90"/>
      <c r="Y196" s="97"/>
    </row>
    <row r="197" spans="2:25" ht="15.95" customHeight="1" x14ac:dyDescent="0.75">
      <c r="B197" s="105"/>
      <c r="C197" s="84"/>
      <c r="D197" s="60"/>
      <c r="E197" s="82"/>
      <c r="F197" s="83"/>
      <c r="G197" s="78"/>
      <c r="H197" s="79"/>
      <c r="Q197" s="101"/>
      <c r="R197" s="84"/>
      <c r="S197" s="89"/>
      <c r="T197" s="89"/>
      <c r="U197" s="89"/>
      <c r="V197" s="89"/>
      <c r="W197" s="89"/>
      <c r="X197" s="90"/>
      <c r="Y197" s="97"/>
    </row>
    <row r="198" spans="2:25" ht="15.95" customHeight="1" x14ac:dyDescent="0.75">
      <c r="B198" s="105"/>
      <c r="C198" s="84"/>
      <c r="D198" s="60"/>
      <c r="E198" s="82"/>
      <c r="F198" s="83"/>
      <c r="G198" s="78"/>
      <c r="H198" s="79"/>
      <c r="Q198" s="101"/>
      <c r="R198" s="84"/>
      <c r="S198" s="89"/>
      <c r="T198" s="89"/>
      <c r="U198" s="89"/>
      <c r="V198" s="89"/>
      <c r="W198" s="89"/>
      <c r="X198" s="90"/>
      <c r="Y198" s="97"/>
    </row>
    <row r="199" spans="2:25" ht="15.95" customHeight="1" x14ac:dyDescent="0.75">
      <c r="B199" s="101"/>
      <c r="C199" s="84"/>
      <c r="D199" s="60"/>
      <c r="E199" s="82"/>
      <c r="F199" s="83"/>
      <c r="G199" s="78"/>
      <c r="H199" s="79"/>
      <c r="Q199" s="101"/>
      <c r="R199" s="84"/>
      <c r="S199" s="89"/>
      <c r="T199" s="89"/>
      <c r="U199" s="89"/>
      <c r="V199" s="89"/>
      <c r="W199" s="89"/>
      <c r="X199" s="90"/>
      <c r="Y199" s="97"/>
    </row>
    <row r="200" spans="2:25" ht="15.95" customHeight="1" x14ac:dyDescent="0.75">
      <c r="B200" s="101"/>
      <c r="C200" s="84"/>
      <c r="D200" s="60"/>
      <c r="E200" s="82"/>
      <c r="F200" s="83"/>
      <c r="G200" s="78"/>
      <c r="H200" s="79"/>
      <c r="Q200" s="101"/>
      <c r="R200" s="84"/>
      <c r="S200" s="89"/>
      <c r="T200" s="89"/>
      <c r="U200" s="89"/>
      <c r="V200" s="89"/>
      <c r="W200" s="89"/>
      <c r="X200" s="90"/>
      <c r="Y200" s="97"/>
    </row>
    <row r="201" spans="2:25" ht="15.95" customHeight="1" x14ac:dyDescent="0.75">
      <c r="B201" s="101"/>
      <c r="C201" s="84"/>
      <c r="D201" s="60"/>
      <c r="E201" s="82"/>
      <c r="F201" s="83"/>
      <c r="G201" s="78"/>
      <c r="H201" s="79"/>
      <c r="Q201" s="105"/>
      <c r="R201" s="84"/>
      <c r="S201" s="89"/>
      <c r="T201" s="89"/>
      <c r="U201" s="89"/>
      <c r="V201" s="89"/>
      <c r="W201" s="89"/>
      <c r="X201" s="90"/>
      <c r="Y201" s="97"/>
    </row>
    <row r="202" spans="2:25" ht="15.95" customHeight="1" x14ac:dyDescent="0.75">
      <c r="B202" s="101"/>
      <c r="C202" s="84"/>
      <c r="D202" s="60"/>
      <c r="E202" s="82"/>
      <c r="F202" s="83"/>
      <c r="G202" s="78"/>
      <c r="H202" s="79"/>
      <c r="Q202" s="105"/>
      <c r="R202" s="84"/>
      <c r="S202" s="89"/>
      <c r="T202" s="89"/>
      <c r="U202" s="89"/>
      <c r="V202" s="89"/>
      <c r="W202" s="89"/>
      <c r="X202" s="90"/>
      <c r="Y202" s="97"/>
    </row>
    <row r="203" spans="2:25" ht="15.95" customHeight="1" x14ac:dyDescent="0.75">
      <c r="B203" s="101"/>
      <c r="C203" s="84"/>
      <c r="D203" s="60"/>
      <c r="E203" s="82"/>
      <c r="F203" s="83"/>
      <c r="G203" s="78"/>
      <c r="H203" s="79"/>
      <c r="Q203" s="105"/>
      <c r="R203" s="84"/>
      <c r="S203" s="89"/>
      <c r="T203" s="89"/>
      <c r="U203" s="89"/>
      <c r="V203" s="89"/>
      <c r="W203" s="89"/>
      <c r="X203" s="90"/>
      <c r="Y203" s="97"/>
    </row>
    <row r="204" spans="2:25" ht="16" x14ac:dyDescent="0.75">
      <c r="B204" s="101"/>
      <c r="C204" s="84"/>
      <c r="D204" s="60"/>
      <c r="E204" s="82"/>
      <c r="F204" s="83"/>
      <c r="G204" s="78"/>
      <c r="H204" s="79"/>
      <c r="Q204" s="101"/>
      <c r="R204" s="84"/>
      <c r="S204" s="89"/>
      <c r="T204" s="89"/>
      <c r="U204" s="89"/>
      <c r="V204" s="89"/>
      <c r="W204" s="89"/>
      <c r="X204" s="90"/>
      <c r="Y204" s="97"/>
    </row>
    <row r="205" spans="2:25" ht="16" x14ac:dyDescent="0.75">
      <c r="B205" s="105"/>
      <c r="C205" s="84"/>
      <c r="D205" s="60"/>
      <c r="E205" s="82"/>
      <c r="F205" s="83"/>
      <c r="G205" s="78"/>
      <c r="H205" s="79"/>
      <c r="Q205" s="101"/>
      <c r="R205" s="84"/>
      <c r="S205" s="89"/>
      <c r="T205" s="89"/>
      <c r="U205" s="89"/>
      <c r="V205" s="89"/>
      <c r="W205" s="89"/>
      <c r="X205" s="90"/>
      <c r="Y205" s="97"/>
    </row>
    <row r="206" spans="2:25" ht="16" x14ac:dyDescent="0.75">
      <c r="B206" s="105"/>
      <c r="C206" s="84"/>
      <c r="D206" s="60"/>
      <c r="E206" s="82"/>
      <c r="F206" s="83"/>
      <c r="G206" s="78"/>
      <c r="H206" s="79"/>
      <c r="Q206" s="101"/>
      <c r="R206" s="84"/>
      <c r="S206" s="89"/>
      <c r="T206" s="89"/>
      <c r="U206" s="89"/>
      <c r="V206" s="89"/>
      <c r="W206" s="89"/>
      <c r="X206" s="90"/>
      <c r="Y206" s="97"/>
    </row>
    <row r="207" spans="2:25" ht="16" x14ac:dyDescent="0.75">
      <c r="B207" s="105"/>
      <c r="C207" s="84"/>
      <c r="D207" s="60"/>
      <c r="E207" s="82"/>
      <c r="F207" s="83"/>
      <c r="G207" s="78"/>
      <c r="H207" s="79"/>
      <c r="Q207" s="101"/>
      <c r="R207" s="84"/>
      <c r="S207" s="89"/>
      <c r="T207" s="89"/>
      <c r="U207" s="89"/>
      <c r="V207" s="89"/>
      <c r="W207" s="89"/>
      <c r="X207" s="90"/>
      <c r="Y207" s="97"/>
    </row>
    <row r="208" spans="2:25" ht="16" x14ac:dyDescent="0.75">
      <c r="B208" s="101"/>
      <c r="C208" s="84"/>
      <c r="D208" s="60"/>
      <c r="E208" s="82"/>
      <c r="F208" s="83"/>
      <c r="G208" s="78"/>
      <c r="H208" s="79"/>
      <c r="Q208" s="101"/>
      <c r="R208" s="84"/>
      <c r="S208" s="89"/>
      <c r="T208" s="89"/>
      <c r="U208" s="89"/>
      <c r="V208" s="89"/>
      <c r="W208" s="89"/>
      <c r="X208" s="90"/>
      <c r="Y208" s="97"/>
    </row>
    <row r="209" spans="2:25" ht="16" x14ac:dyDescent="0.75">
      <c r="B209" s="101"/>
      <c r="C209" s="84"/>
      <c r="D209" s="60"/>
      <c r="E209" s="82"/>
      <c r="F209" s="83"/>
      <c r="G209" s="78"/>
      <c r="H209" s="79"/>
      <c r="Q209" s="101"/>
      <c r="R209" s="84"/>
      <c r="S209" s="89"/>
      <c r="T209" s="89"/>
      <c r="U209" s="89"/>
      <c r="V209" s="89"/>
      <c r="W209" s="89"/>
      <c r="X209" s="90"/>
      <c r="Y209" s="97"/>
    </row>
    <row r="210" spans="2:25" ht="16" x14ac:dyDescent="0.75">
      <c r="B210" s="101"/>
      <c r="C210" s="84"/>
      <c r="D210" s="60"/>
      <c r="E210" s="82"/>
      <c r="F210" s="83"/>
      <c r="G210" s="78"/>
      <c r="H210" s="79"/>
      <c r="Q210" s="101"/>
      <c r="R210" s="84"/>
      <c r="S210" s="89"/>
      <c r="T210" s="89"/>
      <c r="U210" s="89"/>
      <c r="V210" s="89"/>
      <c r="W210" s="89"/>
      <c r="X210" s="90"/>
      <c r="Y210" s="97"/>
    </row>
    <row r="211" spans="2:25" ht="16" x14ac:dyDescent="0.75">
      <c r="B211" s="101"/>
      <c r="C211" s="84"/>
      <c r="D211" s="60"/>
      <c r="E211" s="82"/>
      <c r="F211" s="83"/>
      <c r="G211" s="78"/>
      <c r="H211" s="79"/>
      <c r="Q211" s="105"/>
      <c r="R211" s="84"/>
      <c r="S211" s="89"/>
      <c r="T211" s="89"/>
      <c r="U211" s="89"/>
      <c r="V211" s="89"/>
      <c r="W211" s="89"/>
      <c r="X211" s="90"/>
      <c r="Y211" s="97"/>
    </row>
    <row r="212" spans="2:25" ht="16" x14ac:dyDescent="0.75">
      <c r="B212" s="101"/>
      <c r="C212" s="84"/>
      <c r="D212" s="60"/>
      <c r="E212" s="82"/>
      <c r="F212" s="83"/>
      <c r="G212" s="78"/>
      <c r="H212" s="79"/>
      <c r="Q212" s="105"/>
      <c r="R212" s="84"/>
      <c r="S212" s="89"/>
      <c r="T212" s="89"/>
      <c r="U212" s="89"/>
      <c r="V212" s="89"/>
      <c r="W212" s="89"/>
      <c r="X212" s="90"/>
      <c r="Y212" s="97"/>
    </row>
    <row r="213" spans="2:25" ht="16" x14ac:dyDescent="0.75">
      <c r="B213" s="101"/>
      <c r="C213" s="84"/>
      <c r="D213" s="60"/>
      <c r="E213" s="82"/>
      <c r="F213" s="83"/>
      <c r="G213" s="78"/>
      <c r="H213" s="79"/>
      <c r="Q213" s="105"/>
      <c r="R213" s="84"/>
      <c r="S213" s="89"/>
      <c r="T213" s="89"/>
      <c r="U213" s="89"/>
      <c r="V213" s="89"/>
      <c r="W213" s="89"/>
      <c r="X213" s="90"/>
      <c r="Y213" s="97"/>
    </row>
    <row r="214" spans="2:25" ht="16" x14ac:dyDescent="0.75">
      <c r="B214" s="101"/>
      <c r="C214" s="84"/>
      <c r="D214" s="60"/>
      <c r="E214" s="82"/>
      <c r="F214" s="83"/>
      <c r="G214" s="78"/>
      <c r="H214" s="79"/>
      <c r="Q214" s="105"/>
      <c r="R214" s="84"/>
      <c r="S214" s="89"/>
      <c r="T214" s="89"/>
      <c r="U214" s="89"/>
      <c r="V214" s="89"/>
      <c r="W214" s="89"/>
      <c r="X214" s="90"/>
      <c r="Y214" s="97"/>
    </row>
    <row r="215" spans="2:25" ht="16" x14ac:dyDescent="0.75">
      <c r="B215" s="105"/>
      <c r="C215" s="84"/>
      <c r="D215" s="60"/>
      <c r="E215" s="82"/>
      <c r="F215" s="83"/>
      <c r="G215" s="78"/>
      <c r="H215" s="79"/>
      <c r="Q215" s="101"/>
      <c r="R215" s="59"/>
      <c r="S215" s="82"/>
      <c r="T215" s="82"/>
      <c r="U215" s="82"/>
      <c r="V215" s="82"/>
      <c r="W215" s="82"/>
      <c r="X215" s="83"/>
      <c r="Y215" s="97"/>
    </row>
    <row r="216" spans="2:25" ht="16" x14ac:dyDescent="0.75">
      <c r="B216" s="105"/>
      <c r="C216" s="84"/>
      <c r="D216" s="60"/>
      <c r="E216" s="82"/>
      <c r="F216" s="83"/>
      <c r="G216" s="78"/>
      <c r="H216" s="79"/>
      <c r="Q216" s="101"/>
      <c r="R216" s="59"/>
      <c r="S216" s="82"/>
      <c r="T216" s="82"/>
      <c r="U216" s="82"/>
      <c r="V216" s="82"/>
      <c r="W216" s="82"/>
      <c r="X216" s="83"/>
      <c r="Y216" s="97"/>
    </row>
    <row r="217" spans="2:25" ht="16" x14ac:dyDescent="0.75">
      <c r="B217" s="105"/>
      <c r="C217" s="84"/>
      <c r="D217" s="60"/>
      <c r="E217" s="82"/>
      <c r="F217" s="83"/>
      <c r="G217" s="78"/>
      <c r="H217" s="79"/>
      <c r="Q217" s="101"/>
      <c r="R217" s="59"/>
      <c r="S217" s="82"/>
      <c r="T217" s="82"/>
      <c r="U217" s="82"/>
      <c r="V217" s="82"/>
      <c r="W217" s="82"/>
      <c r="X217" s="83"/>
      <c r="Y217" s="97"/>
    </row>
    <row r="218" spans="2:25" ht="16" x14ac:dyDescent="0.75">
      <c r="B218" s="105"/>
      <c r="C218" s="84"/>
      <c r="D218" s="60"/>
      <c r="E218" s="82"/>
      <c r="F218" s="83"/>
      <c r="G218" s="78"/>
      <c r="H218" s="79"/>
      <c r="Q218" s="101"/>
      <c r="R218" s="59"/>
      <c r="S218" s="82"/>
      <c r="T218" s="82"/>
      <c r="U218" s="82"/>
      <c r="V218" s="82"/>
      <c r="W218" s="82"/>
      <c r="X218" s="83"/>
      <c r="Y218" s="97"/>
    </row>
    <row r="219" spans="2:25" ht="16" x14ac:dyDescent="0.75">
      <c r="B219" s="101"/>
      <c r="C219" s="49"/>
      <c r="D219" s="60"/>
      <c r="E219" s="82"/>
      <c r="F219" s="83"/>
      <c r="G219" s="78"/>
      <c r="H219" s="79"/>
      <c r="Q219" s="101"/>
      <c r="R219" s="59"/>
      <c r="S219" s="82"/>
      <c r="T219" s="82"/>
      <c r="U219" s="82"/>
      <c r="V219" s="82"/>
      <c r="W219" s="82"/>
      <c r="X219" s="83"/>
      <c r="Y219" s="97"/>
    </row>
    <row r="220" spans="2:25" ht="16" x14ac:dyDescent="0.75">
      <c r="B220" s="101"/>
      <c r="C220" s="49"/>
      <c r="D220" s="60"/>
      <c r="E220" s="82"/>
      <c r="F220" s="83"/>
      <c r="G220" s="78"/>
      <c r="H220" s="79"/>
      <c r="Q220" s="101"/>
      <c r="R220" s="59"/>
      <c r="S220" s="82"/>
      <c r="T220" s="82"/>
      <c r="U220" s="82"/>
      <c r="V220" s="82"/>
      <c r="W220" s="82"/>
      <c r="X220" s="83"/>
      <c r="Y220" s="97"/>
    </row>
    <row r="221" spans="2:25" ht="16" x14ac:dyDescent="0.75">
      <c r="B221" s="101"/>
      <c r="C221" s="49"/>
      <c r="D221" s="60"/>
      <c r="E221" s="82"/>
      <c r="F221" s="83"/>
      <c r="G221" s="78"/>
      <c r="H221" s="79"/>
      <c r="Q221" s="101"/>
      <c r="R221" s="59"/>
      <c r="S221" s="82"/>
      <c r="T221" s="82"/>
      <c r="U221" s="82"/>
      <c r="V221" s="82"/>
      <c r="W221" s="82"/>
      <c r="X221" s="83"/>
      <c r="Y221" s="97"/>
    </row>
    <row r="222" spans="2:25" ht="16" x14ac:dyDescent="0.75">
      <c r="B222" s="101"/>
      <c r="C222" s="49"/>
      <c r="D222" s="60"/>
      <c r="E222" s="82"/>
      <c r="F222" s="83"/>
      <c r="G222" s="78"/>
      <c r="H222" s="79"/>
      <c r="Q222" s="101"/>
      <c r="R222" s="49"/>
      <c r="S222" s="89"/>
      <c r="T222" s="89"/>
      <c r="U222" s="89"/>
      <c r="V222" s="89"/>
      <c r="W222" s="89"/>
      <c r="X222" s="90"/>
      <c r="Y222" s="97"/>
    </row>
    <row r="223" spans="2:25" ht="16" x14ac:dyDescent="0.75">
      <c r="B223" s="101"/>
      <c r="C223" s="49"/>
      <c r="D223" s="60"/>
      <c r="E223" s="82"/>
      <c r="F223" s="83"/>
      <c r="G223" s="78"/>
      <c r="H223" s="79"/>
      <c r="Q223" s="101"/>
      <c r="R223" s="49"/>
      <c r="S223" s="89"/>
      <c r="T223" s="89"/>
      <c r="U223" s="89"/>
      <c r="V223" s="89"/>
      <c r="W223" s="89"/>
      <c r="X223" s="90"/>
      <c r="Y223" s="97"/>
    </row>
    <row r="224" spans="2:25" ht="16" x14ac:dyDescent="0.75">
      <c r="B224" s="101"/>
      <c r="C224" s="49"/>
      <c r="D224" s="60"/>
      <c r="E224" s="82"/>
      <c r="F224" s="83"/>
      <c r="G224" s="78"/>
      <c r="H224" s="79"/>
      <c r="Q224" s="101"/>
      <c r="R224" s="49"/>
      <c r="S224" s="89"/>
      <c r="T224" s="89"/>
      <c r="U224" s="89"/>
      <c r="V224" s="89"/>
      <c r="W224" s="89"/>
      <c r="X224" s="90"/>
      <c r="Y224" s="97"/>
    </row>
    <row r="225" spans="2:25" ht="16" x14ac:dyDescent="0.75">
      <c r="B225" s="101"/>
      <c r="C225" s="49"/>
      <c r="D225" s="60"/>
      <c r="E225" s="82"/>
      <c r="F225" s="83"/>
      <c r="G225" s="78"/>
      <c r="H225" s="79"/>
      <c r="Q225" s="110"/>
      <c r="R225" s="49"/>
      <c r="S225" s="89"/>
      <c r="T225" s="89"/>
      <c r="U225" s="89"/>
      <c r="V225" s="89"/>
      <c r="W225" s="89"/>
      <c r="X225" s="90"/>
      <c r="Y225" s="97"/>
    </row>
    <row r="226" spans="2:25" ht="16" x14ac:dyDescent="0.75">
      <c r="B226" s="101"/>
      <c r="C226" s="84"/>
      <c r="D226" s="60"/>
      <c r="E226" s="82"/>
      <c r="F226" s="83"/>
      <c r="G226" s="78"/>
      <c r="H226" s="79"/>
      <c r="Q226" s="110"/>
      <c r="R226" s="49"/>
      <c r="S226" s="89"/>
      <c r="T226" s="89"/>
      <c r="U226" s="89"/>
      <c r="V226" s="89"/>
      <c r="W226" s="89"/>
      <c r="X226" s="90"/>
      <c r="Y226" s="97"/>
    </row>
    <row r="227" spans="2:25" ht="16" x14ac:dyDescent="0.75">
      <c r="B227" s="101"/>
      <c r="C227" s="84"/>
      <c r="D227" s="60"/>
      <c r="E227" s="82"/>
      <c r="F227" s="83"/>
      <c r="G227" s="78"/>
      <c r="H227" s="79"/>
      <c r="Q227" s="101"/>
      <c r="R227" s="59"/>
      <c r="S227" s="82"/>
      <c r="T227" s="82"/>
      <c r="U227" s="82"/>
      <c r="V227" s="82"/>
      <c r="W227" s="82"/>
      <c r="X227" s="83"/>
      <c r="Y227" s="97"/>
    </row>
    <row r="228" spans="2:25" ht="16" x14ac:dyDescent="0.75">
      <c r="B228" s="101"/>
      <c r="C228" s="84"/>
      <c r="D228" s="60"/>
      <c r="E228" s="82"/>
      <c r="F228" s="83"/>
      <c r="G228" s="78"/>
      <c r="H228" s="79"/>
      <c r="Q228" s="101"/>
      <c r="R228" s="59"/>
      <c r="S228" s="82"/>
      <c r="T228" s="82"/>
      <c r="U228" s="82"/>
      <c r="V228" s="82"/>
      <c r="W228" s="82"/>
      <c r="X228" s="83"/>
      <c r="Y228" s="97"/>
    </row>
    <row r="229" spans="2:25" ht="16" x14ac:dyDescent="0.75">
      <c r="B229" s="110"/>
      <c r="C229" s="84"/>
      <c r="D229" s="60"/>
      <c r="E229" s="82"/>
      <c r="F229" s="83"/>
      <c r="G229" s="78"/>
      <c r="H229" s="79"/>
      <c r="Q229" s="101"/>
      <c r="R229" s="59"/>
      <c r="S229" s="82"/>
      <c r="T229" s="82"/>
      <c r="U229" s="82"/>
      <c r="V229" s="82"/>
      <c r="W229" s="82"/>
      <c r="X229" s="83"/>
      <c r="Y229" s="97"/>
    </row>
    <row r="230" spans="2:25" ht="16" x14ac:dyDescent="0.75">
      <c r="B230" s="110"/>
      <c r="C230" s="84"/>
      <c r="D230" s="60"/>
      <c r="E230" s="82"/>
      <c r="F230" s="83"/>
      <c r="G230" s="78"/>
      <c r="H230" s="79"/>
      <c r="Q230" s="101"/>
      <c r="R230" s="59"/>
      <c r="S230" s="82"/>
      <c r="T230" s="82"/>
      <c r="U230" s="82"/>
      <c r="V230" s="82"/>
      <c r="W230" s="82"/>
      <c r="X230" s="83"/>
      <c r="Y230" s="97"/>
    </row>
    <row r="231" spans="2:25" ht="16" x14ac:dyDescent="0.75">
      <c r="B231" s="101"/>
      <c r="C231" s="49"/>
      <c r="D231" s="88"/>
      <c r="E231" s="89"/>
      <c r="F231" s="90"/>
      <c r="G231" s="78"/>
      <c r="H231" s="79"/>
      <c r="Q231" s="101"/>
      <c r="R231" s="59"/>
      <c r="S231" s="82"/>
      <c r="T231" s="82"/>
      <c r="U231" s="82"/>
      <c r="V231" s="82"/>
      <c r="W231" s="82"/>
      <c r="X231" s="83"/>
      <c r="Y231" s="97"/>
    </row>
    <row r="232" spans="2:25" ht="16" x14ac:dyDescent="0.75">
      <c r="B232" s="101"/>
      <c r="C232" s="49"/>
      <c r="D232" s="88"/>
      <c r="E232" s="89"/>
      <c r="F232" s="90"/>
      <c r="G232" s="78"/>
      <c r="H232" s="79"/>
      <c r="Q232" s="101"/>
      <c r="R232" s="59"/>
      <c r="S232" s="82"/>
      <c r="T232" s="82"/>
      <c r="U232" s="82"/>
      <c r="V232" s="82"/>
      <c r="W232" s="82"/>
      <c r="X232" s="83"/>
      <c r="Y232" s="97"/>
    </row>
    <row r="233" spans="2:25" ht="16" x14ac:dyDescent="0.75">
      <c r="B233" s="101"/>
      <c r="C233" s="49"/>
      <c r="D233" s="60"/>
      <c r="E233" s="82"/>
      <c r="F233" s="83"/>
      <c r="G233" s="78"/>
      <c r="H233" s="79"/>
      <c r="Q233" s="101"/>
      <c r="R233" s="59"/>
      <c r="S233" s="82"/>
      <c r="T233" s="82"/>
      <c r="U233" s="82"/>
      <c r="V233" s="82"/>
      <c r="W233" s="82"/>
      <c r="X233" s="83"/>
      <c r="Y233" s="97"/>
    </row>
    <row r="234" spans="2:25" ht="16" x14ac:dyDescent="0.75">
      <c r="B234" s="101"/>
      <c r="C234" s="49"/>
      <c r="D234" s="60"/>
      <c r="E234" s="82"/>
      <c r="F234" s="83"/>
      <c r="G234" s="78"/>
      <c r="H234" s="79"/>
      <c r="Q234" s="101"/>
      <c r="R234" s="59"/>
      <c r="S234" s="82"/>
      <c r="T234" s="82"/>
      <c r="U234" s="82"/>
      <c r="V234" s="82"/>
      <c r="W234" s="82"/>
      <c r="X234" s="83"/>
      <c r="Y234" s="97"/>
    </row>
    <row r="235" spans="2:25" ht="16" x14ac:dyDescent="0.75">
      <c r="B235" s="101"/>
      <c r="C235" s="49"/>
      <c r="D235" s="60"/>
      <c r="E235" s="82"/>
      <c r="F235" s="83"/>
      <c r="G235" s="78"/>
      <c r="H235" s="79"/>
      <c r="Q235" s="101"/>
      <c r="R235" s="59"/>
      <c r="S235" s="82"/>
      <c r="T235" s="82"/>
      <c r="U235" s="82"/>
      <c r="V235" s="82"/>
      <c r="W235" s="82"/>
      <c r="X235" s="83"/>
      <c r="Y235" s="97"/>
    </row>
    <row r="236" spans="2:25" ht="16" x14ac:dyDescent="0.75">
      <c r="B236" s="101"/>
      <c r="C236" s="49"/>
      <c r="D236" s="60"/>
      <c r="E236" s="82"/>
      <c r="F236" s="83"/>
      <c r="G236" s="78"/>
      <c r="H236" s="79"/>
      <c r="Q236" s="101"/>
      <c r="R236" s="59"/>
      <c r="S236" s="82"/>
      <c r="T236" s="82"/>
      <c r="U236" s="82"/>
      <c r="V236" s="82"/>
      <c r="W236" s="82"/>
      <c r="X236" s="83"/>
      <c r="Y236" s="97"/>
    </row>
    <row r="237" spans="2:25" ht="16" x14ac:dyDescent="0.75">
      <c r="B237" s="101"/>
      <c r="C237" s="49"/>
      <c r="D237" s="60"/>
      <c r="E237" s="82"/>
      <c r="F237" s="83"/>
      <c r="G237" s="78"/>
      <c r="H237" s="79"/>
      <c r="Q237" s="57"/>
      <c r="R237" s="85"/>
      <c r="S237" s="89"/>
      <c r="T237" s="89"/>
      <c r="U237" s="89"/>
      <c r="V237" s="89"/>
      <c r="W237" s="89"/>
      <c r="X237" s="90"/>
      <c r="Y237" s="97"/>
    </row>
    <row r="238" spans="2:25" ht="16" x14ac:dyDescent="0.75">
      <c r="B238" s="101"/>
      <c r="C238" s="49"/>
      <c r="D238" s="60"/>
      <c r="E238" s="82"/>
      <c r="F238" s="83"/>
      <c r="G238" s="78"/>
      <c r="H238" s="79"/>
      <c r="Q238" s="57"/>
      <c r="R238" s="85"/>
      <c r="S238" s="89"/>
      <c r="T238" s="89"/>
      <c r="U238" s="89"/>
      <c r="V238" s="89"/>
      <c r="W238" s="89"/>
      <c r="X238" s="90"/>
      <c r="Y238" s="97"/>
    </row>
    <row r="239" spans="2:25" ht="16" x14ac:dyDescent="0.75">
      <c r="B239" s="101"/>
      <c r="C239" s="49"/>
      <c r="D239" s="60"/>
      <c r="E239" s="82"/>
      <c r="F239" s="83"/>
      <c r="G239" s="78"/>
      <c r="H239" s="79"/>
      <c r="Q239" s="57"/>
      <c r="R239" s="85"/>
      <c r="S239" s="89"/>
      <c r="T239" s="89"/>
      <c r="U239" s="89"/>
      <c r="V239" s="89"/>
      <c r="W239" s="89"/>
      <c r="X239" s="90"/>
      <c r="Y239" s="97"/>
    </row>
    <row r="240" spans="2:25" ht="16" x14ac:dyDescent="0.75">
      <c r="B240" s="101"/>
      <c r="C240" s="49"/>
      <c r="D240" s="60"/>
      <c r="E240" s="82"/>
      <c r="F240" s="83"/>
      <c r="G240" s="78"/>
      <c r="H240" s="79"/>
      <c r="Q240" s="57"/>
      <c r="R240" s="85"/>
      <c r="S240" s="89"/>
      <c r="T240" s="89"/>
      <c r="U240" s="89"/>
      <c r="V240" s="89"/>
      <c r="W240" s="89"/>
      <c r="X240" s="90"/>
      <c r="Y240" s="97"/>
    </row>
    <row r="241" spans="2:25" ht="16" x14ac:dyDescent="0.75">
      <c r="B241" s="57"/>
      <c r="C241" s="85"/>
      <c r="D241" s="60"/>
      <c r="E241" s="82"/>
      <c r="F241" s="83"/>
      <c r="G241" s="91"/>
      <c r="H241" s="79"/>
      <c r="Q241" s="57"/>
      <c r="R241" s="85"/>
      <c r="S241" s="89"/>
      <c r="T241" s="89"/>
      <c r="U241" s="89"/>
      <c r="V241" s="89"/>
      <c r="W241" s="89"/>
      <c r="X241" s="90"/>
      <c r="Y241" s="97"/>
    </row>
    <row r="242" spans="2:25" ht="16" x14ac:dyDescent="0.75">
      <c r="B242" s="57"/>
      <c r="C242" s="85"/>
      <c r="D242" s="60"/>
      <c r="E242" s="82"/>
      <c r="F242" s="83"/>
      <c r="G242" s="91"/>
      <c r="H242" s="79"/>
      <c r="Q242" s="111"/>
      <c r="R242" s="86"/>
      <c r="S242" s="89"/>
      <c r="T242" s="89"/>
      <c r="U242" s="89"/>
      <c r="V242" s="89"/>
      <c r="W242" s="89"/>
      <c r="X242" s="90"/>
      <c r="Y242" s="97"/>
    </row>
    <row r="243" spans="2:25" ht="16" x14ac:dyDescent="0.75">
      <c r="B243" s="57"/>
      <c r="C243" s="85"/>
      <c r="D243" s="60"/>
      <c r="E243" s="82"/>
      <c r="F243" s="83"/>
      <c r="G243" s="78"/>
      <c r="H243" s="79"/>
      <c r="Q243" s="111"/>
      <c r="R243" s="87"/>
      <c r="S243" s="89"/>
      <c r="T243" s="89"/>
      <c r="U243" s="89"/>
      <c r="V243" s="89"/>
      <c r="W243" s="89"/>
      <c r="X243" s="90"/>
      <c r="Y243" s="97"/>
    </row>
    <row r="244" spans="2:25" ht="16" x14ac:dyDescent="0.75">
      <c r="B244" s="57"/>
      <c r="C244" s="85"/>
      <c r="D244" s="60"/>
      <c r="E244" s="82"/>
      <c r="F244" s="83"/>
      <c r="G244" s="78"/>
      <c r="H244" s="79"/>
      <c r="Q244" s="114"/>
      <c r="R244" s="87"/>
      <c r="S244" s="89"/>
      <c r="T244" s="89"/>
      <c r="U244" s="89"/>
      <c r="V244" s="89"/>
      <c r="W244" s="89"/>
      <c r="X244" s="90"/>
      <c r="Y244" s="97"/>
    </row>
    <row r="245" spans="2:25" ht="16" x14ac:dyDescent="0.75">
      <c r="B245" s="57"/>
      <c r="C245" s="85"/>
      <c r="D245" s="60"/>
      <c r="E245" s="82"/>
      <c r="F245" s="83"/>
      <c r="G245" s="78"/>
      <c r="H245" s="79"/>
      <c r="Q245" s="115"/>
      <c r="R245" s="87"/>
      <c r="S245" s="89"/>
      <c r="T245" s="89"/>
      <c r="U245" s="89"/>
      <c r="V245" s="89"/>
      <c r="W245" s="89"/>
      <c r="X245" s="90"/>
      <c r="Y245" s="97"/>
    </row>
    <row r="246" spans="2:25" x14ac:dyDescent="0.75">
      <c r="B246" s="111"/>
      <c r="C246" s="86"/>
      <c r="D246" s="60"/>
      <c r="E246" s="82"/>
      <c r="F246" s="83"/>
      <c r="G246" s="78"/>
      <c r="H246" s="92"/>
      <c r="Q246" s="115"/>
      <c r="R246" s="87"/>
      <c r="S246" s="89"/>
      <c r="T246" s="89"/>
      <c r="U246" s="89"/>
      <c r="V246" s="89"/>
      <c r="W246" s="89"/>
      <c r="X246" s="90"/>
      <c r="Y246" s="97"/>
    </row>
    <row r="247" spans="2:25" ht="16" x14ac:dyDescent="0.75">
      <c r="B247" s="111"/>
      <c r="C247" s="87"/>
      <c r="D247" s="60"/>
      <c r="E247" s="82"/>
      <c r="F247" s="83"/>
      <c r="G247" s="78"/>
      <c r="H247" s="92"/>
      <c r="Q247" s="57"/>
      <c r="R247" s="85"/>
      <c r="S247" s="89"/>
      <c r="T247" s="89"/>
      <c r="U247" s="89"/>
      <c r="V247" s="89"/>
      <c r="W247" s="89"/>
      <c r="X247" s="90"/>
      <c r="Y247" s="97"/>
    </row>
    <row r="248" spans="2:25" ht="16" x14ac:dyDescent="0.75">
      <c r="B248" s="114"/>
      <c r="C248" s="87"/>
      <c r="D248" s="60"/>
      <c r="E248" s="82"/>
      <c r="F248" s="83"/>
      <c r="G248" s="78"/>
      <c r="H248" s="79"/>
      <c r="Q248" s="57"/>
      <c r="R248" s="85"/>
      <c r="S248" s="89"/>
      <c r="T248" s="89"/>
      <c r="U248" s="89"/>
      <c r="V248" s="89"/>
      <c r="W248" s="89"/>
      <c r="X248" s="90"/>
      <c r="Y248" s="97"/>
    </row>
    <row r="249" spans="2:25" ht="16" x14ac:dyDescent="0.75">
      <c r="B249" s="115"/>
      <c r="C249" s="87"/>
      <c r="D249" s="60"/>
      <c r="E249" s="82"/>
      <c r="F249" s="83"/>
      <c r="G249" s="78"/>
      <c r="H249" s="79"/>
      <c r="Q249" s="57"/>
      <c r="R249" s="85"/>
      <c r="S249" s="89"/>
      <c r="T249" s="89"/>
      <c r="U249" s="89"/>
      <c r="V249" s="89"/>
      <c r="W249" s="89"/>
      <c r="X249" s="90"/>
      <c r="Y249" s="97"/>
    </row>
    <row r="250" spans="2:25" ht="16" x14ac:dyDescent="0.75">
      <c r="B250" s="115"/>
      <c r="C250" s="87"/>
      <c r="D250" s="60"/>
      <c r="E250" s="82"/>
      <c r="F250" s="83"/>
      <c r="G250" s="78"/>
      <c r="H250" s="79"/>
      <c r="Q250" s="57"/>
      <c r="R250" s="85"/>
      <c r="S250" s="89"/>
      <c r="T250" s="89"/>
      <c r="U250" s="89"/>
      <c r="V250" s="89"/>
      <c r="W250" s="89"/>
      <c r="X250" s="90"/>
      <c r="Y250" s="97"/>
    </row>
    <row r="251" spans="2:25" ht="16" x14ac:dyDescent="0.75">
      <c r="B251" s="57"/>
      <c r="C251" s="85"/>
      <c r="D251" s="60"/>
      <c r="E251" s="82"/>
      <c r="F251" s="83"/>
      <c r="G251" s="78"/>
      <c r="H251" s="79"/>
      <c r="Q251" s="57"/>
      <c r="R251" s="85"/>
      <c r="S251" s="89"/>
      <c r="T251" s="89"/>
      <c r="U251" s="89"/>
      <c r="V251" s="89"/>
      <c r="W251" s="89"/>
      <c r="X251" s="90"/>
      <c r="Y251" s="97"/>
    </row>
    <row r="252" spans="2:25" ht="16" x14ac:dyDescent="0.75">
      <c r="B252" s="57"/>
      <c r="C252" s="85"/>
      <c r="D252" s="60"/>
      <c r="E252" s="82"/>
      <c r="F252" s="83"/>
      <c r="G252" s="78"/>
      <c r="H252" s="79"/>
      <c r="Q252" s="57"/>
      <c r="R252" s="85"/>
      <c r="S252" s="89"/>
      <c r="T252" s="89"/>
      <c r="U252" s="89"/>
      <c r="V252" s="89"/>
      <c r="W252" s="89"/>
      <c r="X252" s="90"/>
      <c r="Y252" s="97"/>
    </row>
    <row r="253" spans="2:25" ht="16" x14ac:dyDescent="0.75">
      <c r="B253" s="57"/>
      <c r="C253" s="85"/>
      <c r="D253" s="60"/>
      <c r="E253" s="82"/>
      <c r="F253" s="83"/>
      <c r="G253" s="78"/>
      <c r="H253" s="79"/>
      <c r="Q253" s="57"/>
      <c r="R253" s="85"/>
      <c r="S253" s="89"/>
      <c r="T253" s="89"/>
      <c r="U253" s="89"/>
      <c r="V253" s="89"/>
      <c r="W253" s="89"/>
      <c r="X253" s="90"/>
      <c r="Y253" s="97"/>
    </row>
    <row r="254" spans="2:25" ht="16" x14ac:dyDescent="0.75">
      <c r="B254" s="57"/>
      <c r="C254" s="85"/>
      <c r="D254" s="58"/>
      <c r="E254" s="48"/>
      <c r="F254" s="48"/>
      <c r="G254" s="78"/>
      <c r="H254" s="79"/>
      <c r="Q254" s="57"/>
      <c r="R254" s="85"/>
      <c r="S254" s="89"/>
      <c r="T254" s="89"/>
      <c r="U254" s="89"/>
      <c r="V254" s="89"/>
      <c r="W254" s="89"/>
      <c r="X254" s="90"/>
      <c r="Y254" s="97"/>
    </row>
    <row r="255" spans="2:25" ht="18.5" x14ac:dyDescent="0.9">
      <c r="B255" s="57"/>
      <c r="C255" s="85"/>
      <c r="D255" s="106"/>
      <c r="E255" s="106"/>
      <c r="F255" s="106"/>
      <c r="G255" s="78"/>
      <c r="H255" s="79"/>
      <c r="Q255" s="57"/>
      <c r="R255" s="85"/>
      <c r="S255" s="89"/>
      <c r="T255" s="89"/>
      <c r="U255" s="89"/>
      <c r="V255" s="89"/>
      <c r="W255" s="89"/>
      <c r="X255" s="90"/>
      <c r="Y255" s="97"/>
    </row>
    <row r="256" spans="2:25" ht="18.5" x14ac:dyDescent="0.9">
      <c r="B256" s="57"/>
      <c r="C256" s="85"/>
      <c r="D256" s="107"/>
      <c r="E256" s="107"/>
      <c r="F256" s="107"/>
      <c r="G256" s="78"/>
      <c r="H256" s="79"/>
      <c r="Q256" s="57"/>
      <c r="R256" s="85"/>
      <c r="S256" s="89"/>
      <c r="T256" s="89"/>
      <c r="U256" s="89"/>
      <c r="V256" s="89"/>
      <c r="W256" s="89"/>
      <c r="X256" s="90"/>
      <c r="Y256" s="97"/>
    </row>
    <row r="257" spans="2:25" ht="18.5" x14ac:dyDescent="0.9">
      <c r="B257" s="57"/>
      <c r="C257" s="85"/>
      <c r="D257" s="108"/>
      <c r="E257" s="108"/>
      <c r="F257" s="109"/>
      <c r="G257" s="78"/>
      <c r="H257" s="79"/>
      <c r="Q257" s="57"/>
      <c r="R257" s="85"/>
      <c r="S257" s="89"/>
      <c r="T257" s="89"/>
      <c r="U257" s="89"/>
      <c r="V257" s="89"/>
      <c r="W257" s="89"/>
      <c r="X257" s="90"/>
      <c r="Y257" s="97"/>
    </row>
    <row r="258" spans="2:25" ht="16" x14ac:dyDescent="0.75">
      <c r="B258" s="57"/>
      <c r="C258" s="85"/>
      <c r="G258" s="78"/>
      <c r="H258" s="79"/>
      <c r="Q258" s="57"/>
      <c r="R258" s="85"/>
      <c r="S258" s="89"/>
      <c r="T258" s="89"/>
      <c r="U258" s="89"/>
      <c r="V258" s="89"/>
      <c r="W258" s="89"/>
      <c r="X258" s="90"/>
      <c r="Y258" s="97"/>
    </row>
    <row r="259" spans="2:25" ht="16" x14ac:dyDescent="0.75">
      <c r="B259" s="57"/>
      <c r="C259" s="85"/>
      <c r="G259" s="78"/>
      <c r="H259" s="79"/>
      <c r="Q259" s="57"/>
      <c r="R259" s="85"/>
      <c r="S259" s="89"/>
      <c r="T259" s="89"/>
      <c r="U259" s="89"/>
      <c r="V259" s="89"/>
      <c r="W259" s="89"/>
      <c r="X259" s="90"/>
      <c r="Y259" s="97"/>
    </row>
    <row r="260" spans="2:25" ht="16" x14ac:dyDescent="0.75">
      <c r="B260" s="57"/>
      <c r="C260" s="85"/>
      <c r="G260" s="78"/>
      <c r="H260" s="79"/>
      <c r="Q260" s="57"/>
      <c r="R260" s="85"/>
      <c r="S260" s="89"/>
      <c r="T260" s="89"/>
      <c r="U260" s="89"/>
      <c r="V260" s="89"/>
      <c r="W260" s="89"/>
      <c r="X260" s="90"/>
      <c r="Y260" s="97"/>
    </row>
    <row r="261" spans="2:25" ht="16" x14ac:dyDescent="0.75">
      <c r="B261" s="57"/>
      <c r="C261" s="85"/>
      <c r="G261" s="78"/>
      <c r="H261" s="79"/>
      <c r="Q261" s="100"/>
      <c r="R261" s="31"/>
      <c r="S261" s="89"/>
      <c r="T261" s="89"/>
      <c r="U261" s="89"/>
      <c r="V261" s="89"/>
      <c r="W261" s="89"/>
      <c r="X261" s="90"/>
      <c r="Y261" s="97"/>
    </row>
    <row r="262" spans="2:25" ht="16" x14ac:dyDescent="0.75">
      <c r="B262" s="57"/>
      <c r="C262" s="85"/>
      <c r="G262" s="78"/>
      <c r="H262" s="79"/>
      <c r="Q262" s="100"/>
      <c r="R262" s="31"/>
      <c r="S262" s="89"/>
      <c r="T262" s="89"/>
      <c r="U262" s="89"/>
      <c r="V262" s="89"/>
      <c r="W262" s="89"/>
      <c r="X262" s="90"/>
      <c r="Y262" s="97"/>
    </row>
    <row r="263" spans="2:25" ht="16" x14ac:dyDescent="0.75">
      <c r="B263" s="57"/>
      <c r="C263" s="85"/>
      <c r="G263" s="78"/>
      <c r="H263" s="79"/>
      <c r="Q263" s="100"/>
      <c r="R263" s="98"/>
      <c r="S263" s="89"/>
      <c r="T263" s="89"/>
      <c r="U263" s="89"/>
      <c r="V263" s="89"/>
      <c r="W263" s="89"/>
      <c r="X263" s="90"/>
      <c r="Y263" s="97"/>
    </row>
    <row r="264" spans="2:25" ht="16" x14ac:dyDescent="0.75">
      <c r="B264" s="57"/>
      <c r="C264" s="85"/>
      <c r="G264" s="51"/>
      <c r="H264" s="79"/>
      <c r="Q264" s="100"/>
      <c r="R264" s="99"/>
      <c r="S264" s="89"/>
      <c r="T264" s="89"/>
      <c r="U264" s="89"/>
      <c r="V264" s="89"/>
      <c r="W264" s="89"/>
      <c r="X264" s="90"/>
      <c r="Y264" s="97"/>
    </row>
    <row r="265" spans="2:25" ht="18.5" x14ac:dyDescent="0.9">
      <c r="B265" s="100"/>
      <c r="C265" s="87"/>
      <c r="G265" s="106"/>
      <c r="H265" s="79"/>
      <c r="Q265" s="57"/>
    </row>
    <row r="266" spans="2:25" ht="18.5" x14ac:dyDescent="0.9">
      <c r="B266" s="100"/>
      <c r="C266" s="87"/>
      <c r="G266" s="107"/>
      <c r="H266" s="79"/>
      <c r="Q266" s="50"/>
      <c r="R266" s="47"/>
      <c r="S266" s="47"/>
      <c r="T266" s="47"/>
      <c r="U266" s="47"/>
      <c r="V266" s="47"/>
      <c r="W266" s="47"/>
      <c r="X266" s="47"/>
    </row>
    <row r="267" spans="2:25" ht="18.5" x14ac:dyDescent="0.9">
      <c r="B267" s="100"/>
      <c r="C267" s="86"/>
      <c r="G267" s="109"/>
      <c r="H267" s="79"/>
      <c r="R267" s="116"/>
      <c r="S267" s="116"/>
      <c r="T267" s="116"/>
      <c r="U267" s="116"/>
      <c r="V267" s="116"/>
      <c r="W267" s="116"/>
      <c r="X267" s="116"/>
    </row>
    <row r="268" spans="2:25" ht="18.5" x14ac:dyDescent="0.9">
      <c r="B268" s="100"/>
      <c r="C268" s="86"/>
      <c r="H268" s="79"/>
      <c r="R268" s="112"/>
      <c r="S268" s="112"/>
      <c r="T268" s="112"/>
      <c r="U268" s="112"/>
      <c r="V268" s="113"/>
      <c r="W268" s="113"/>
      <c r="X268" s="113"/>
    </row>
    <row r="269" spans="2:25" x14ac:dyDescent="0.75">
      <c r="C269" s="1"/>
      <c r="H269" s="29"/>
    </row>
    <row r="270" spans="2:25" ht="18.5" x14ac:dyDescent="0.9">
      <c r="C270" s="106"/>
    </row>
    <row r="271" spans="2:25" ht="18.5" x14ac:dyDescent="0.9">
      <c r="C271" s="107"/>
    </row>
    <row r="272" spans="2:25" ht="16" x14ac:dyDescent="0.8">
      <c r="C272" s="108"/>
    </row>
  </sheetData>
  <mergeCells count="163">
    <mergeCell ref="B65:B66"/>
    <mergeCell ref="B67:B80"/>
    <mergeCell ref="B81:B85"/>
    <mergeCell ref="J116:J119"/>
    <mergeCell ref="J112:J115"/>
    <mergeCell ref="Q86:Q88"/>
    <mergeCell ref="Q89:Q91"/>
    <mergeCell ref="Q94:Q96"/>
    <mergeCell ref="Q97:Q99"/>
    <mergeCell ref="Q104:Q106"/>
    <mergeCell ref="Q107:Q110"/>
    <mergeCell ref="Q111:Q114"/>
    <mergeCell ref="B104:B106"/>
    <mergeCell ref="B86:B88"/>
    <mergeCell ref="B89:B91"/>
    <mergeCell ref="B94:B96"/>
    <mergeCell ref="B97:B99"/>
    <mergeCell ref="B92:B93"/>
    <mergeCell ref="B107:B110"/>
    <mergeCell ref="B111:B114"/>
    <mergeCell ref="C174:E174"/>
    <mergeCell ref="F174:G174"/>
    <mergeCell ref="C136:H136"/>
    <mergeCell ref="Q133:Q140"/>
    <mergeCell ref="B150:B155"/>
    <mergeCell ref="Q150:Q155"/>
    <mergeCell ref="Q147:Q149"/>
    <mergeCell ref="B168:B170"/>
    <mergeCell ref="J130:J133"/>
    <mergeCell ref="B142:B144"/>
    <mergeCell ref="J140:J142"/>
    <mergeCell ref="Q141:Q143"/>
    <mergeCell ref="J149:J152"/>
    <mergeCell ref="B166:B167"/>
    <mergeCell ref="Q166:Q167"/>
    <mergeCell ref="Q168:Q170"/>
    <mergeCell ref="Q159:Q164"/>
    <mergeCell ref="B129:B132"/>
    <mergeCell ref="K167:N167"/>
    <mergeCell ref="K169:L169"/>
    <mergeCell ref="M169:N169"/>
    <mergeCell ref="C152:H152"/>
    <mergeCell ref="B159:B164"/>
    <mergeCell ref="C161:H161"/>
    <mergeCell ref="J163:J165"/>
    <mergeCell ref="B145:B146"/>
    <mergeCell ref="B133:B140"/>
    <mergeCell ref="B147:B149"/>
    <mergeCell ref="C172:G172"/>
    <mergeCell ref="C173:E173"/>
    <mergeCell ref="F173:G173"/>
    <mergeCell ref="J90:J92"/>
    <mergeCell ref="J95:J97"/>
    <mergeCell ref="J98:J100"/>
    <mergeCell ref="J105:J107"/>
    <mergeCell ref="R152:Y152"/>
    <mergeCell ref="M168:N168"/>
    <mergeCell ref="K168:L168"/>
    <mergeCell ref="J134:J139"/>
    <mergeCell ref="J146:J148"/>
    <mergeCell ref="J156:J159"/>
    <mergeCell ref="J161:J162"/>
    <mergeCell ref="T5:V5"/>
    <mergeCell ref="R40:Y40"/>
    <mergeCell ref="Q24:Q26"/>
    <mergeCell ref="Q30:Q32"/>
    <mergeCell ref="J33:J35"/>
    <mergeCell ref="AA9:AA16"/>
    <mergeCell ref="AA17:AA23"/>
    <mergeCell ref="R161:Y161"/>
    <mergeCell ref="J126:J129"/>
    <mergeCell ref="Q115:Q118"/>
    <mergeCell ref="R136:Y136"/>
    <mergeCell ref="Q42:Q44"/>
    <mergeCell ref="Q48:Q56"/>
    <mergeCell ref="Q57:Q64"/>
    <mergeCell ref="Q65:Q66"/>
    <mergeCell ref="Q67:Q80"/>
    <mergeCell ref="J36:J42"/>
    <mergeCell ref="J43:J45"/>
    <mergeCell ref="J93:J94"/>
    <mergeCell ref="J144:J145"/>
    <mergeCell ref="Q92:Q93"/>
    <mergeCell ref="Q145:Q146"/>
    <mergeCell ref="J108:J111"/>
    <mergeCell ref="Q125:Q128"/>
    <mergeCell ref="B17:B23"/>
    <mergeCell ref="AA53:AA62"/>
    <mergeCell ref="AK54:AK63"/>
    <mergeCell ref="J49:J57"/>
    <mergeCell ref="AA27:AA29"/>
    <mergeCell ref="AK27:AK29"/>
    <mergeCell ref="B27:B29"/>
    <mergeCell ref="B9:B16"/>
    <mergeCell ref="B30:B32"/>
    <mergeCell ref="B33:B41"/>
    <mergeCell ref="B42:B44"/>
    <mergeCell ref="B48:B56"/>
    <mergeCell ref="B24:B26"/>
    <mergeCell ref="B57:B64"/>
    <mergeCell ref="AA45:AA52"/>
    <mergeCell ref="AK9:AK16"/>
    <mergeCell ref="AK17:AK23"/>
    <mergeCell ref="AK46:AK53"/>
    <mergeCell ref="AM2:AQ2"/>
    <mergeCell ref="AK24:AK26"/>
    <mergeCell ref="AK37:AK38"/>
    <mergeCell ref="J24:J26"/>
    <mergeCell ref="J17:J23"/>
    <mergeCell ref="AN6:AP6"/>
    <mergeCell ref="AA32:AA38"/>
    <mergeCell ref="AK30:AK36"/>
    <mergeCell ref="AA39:AA44"/>
    <mergeCell ref="AA24:AA26"/>
    <mergeCell ref="AA30:AA31"/>
    <mergeCell ref="T6:V6"/>
    <mergeCell ref="Q17:Q23"/>
    <mergeCell ref="AK39:AK45"/>
    <mergeCell ref="T2:V2"/>
    <mergeCell ref="AM5:AQ5"/>
    <mergeCell ref="AD6:AF6"/>
    <mergeCell ref="AD5:AF5"/>
    <mergeCell ref="J27:J29"/>
    <mergeCell ref="AD2:AF2"/>
    <mergeCell ref="AG3:AI3"/>
    <mergeCell ref="J30:J32"/>
    <mergeCell ref="Q27:Q29"/>
    <mergeCell ref="AQ3:AS3"/>
    <mergeCell ref="D2:F2"/>
    <mergeCell ref="D3:F3"/>
    <mergeCell ref="J5:L5"/>
    <mergeCell ref="M5:O5"/>
    <mergeCell ref="D6:F6"/>
    <mergeCell ref="Q33:Q41"/>
    <mergeCell ref="C40:H40"/>
    <mergeCell ref="D5:F5"/>
    <mergeCell ref="Q9:Q16"/>
    <mergeCell ref="J9:J16"/>
    <mergeCell ref="K2:N2"/>
    <mergeCell ref="B45:B47"/>
    <mergeCell ref="Q45:Q47"/>
    <mergeCell ref="Q100:Q102"/>
    <mergeCell ref="Q122:Q124"/>
    <mergeCell ref="Q156:Q158"/>
    <mergeCell ref="B100:B102"/>
    <mergeCell ref="B156:B158"/>
    <mergeCell ref="B115:B118"/>
    <mergeCell ref="B122:B124"/>
    <mergeCell ref="J101:J103"/>
    <mergeCell ref="J123:J125"/>
    <mergeCell ref="J153:J155"/>
    <mergeCell ref="B125:B128"/>
    <mergeCell ref="J120:J122"/>
    <mergeCell ref="B119:B121"/>
    <mergeCell ref="Q119:Q121"/>
    <mergeCell ref="J66:J67"/>
    <mergeCell ref="J68:J81"/>
    <mergeCell ref="J82:J86"/>
    <mergeCell ref="Q81:Q85"/>
    <mergeCell ref="J58:J65"/>
    <mergeCell ref="J46:J48"/>
    <mergeCell ref="Q129:Q132"/>
    <mergeCell ref="J87:J89"/>
  </mergeCells>
  <pageMargins left="0.7" right="0.7" top="0.75" bottom="0.75" header="0.3" footer="0.3"/>
  <pageSetup orientation="portrait" r:id="rId1"/>
  <headerFooter>
    <oddFooter>&amp;C&amp;D                                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0F66C86486554F9D4CF66B00E42A8E" ma:contentTypeVersion="15" ma:contentTypeDescription="Create a new document." ma:contentTypeScope="" ma:versionID="fc2d814e3cce8b6c3105d31c8c595833">
  <xsd:schema xmlns:xsd="http://www.w3.org/2001/XMLSchema" xmlns:xs="http://www.w3.org/2001/XMLSchema" xmlns:p="http://schemas.microsoft.com/office/2006/metadata/properties" xmlns:ns1="http://schemas.microsoft.com/sharepoint/v3" xmlns:ns3="12ba6907-f4f1-47f5-a170-c530dac6a716" xmlns:ns4="ef5b29aa-7cc9-4ad0-879f-9cde746c839e" targetNamespace="http://schemas.microsoft.com/office/2006/metadata/properties" ma:root="true" ma:fieldsID="2016f3226900f138823f3b70016c643d" ns1:_="" ns3:_="" ns4:_="">
    <xsd:import namespace="http://schemas.microsoft.com/sharepoint/v3"/>
    <xsd:import namespace="12ba6907-f4f1-47f5-a170-c530dac6a716"/>
    <xsd:import namespace="ef5b29aa-7cc9-4ad0-879f-9cde746c839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a6907-f4f1-47f5-a170-c530dac6a7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b29aa-7cc9-4ad0-879f-9cde746c8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51857-1F11-4F33-8873-BE6EDDD1B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ba6907-f4f1-47f5-a170-c530dac6a716"/>
    <ds:schemaRef ds:uri="ef5b29aa-7cc9-4ad0-879f-9cde746c8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DA8711-F577-4FD7-B346-E61A4CCE7BD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91DD49D-BD21-4A96-9D39-E6F00672E0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91387e-04a4-4d9a-b065-fdeb094888a9}" enabled="0" method="" siteId="{4b91387e-04a4-4d9a-b065-fdeb094888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Magnetics Curve Fit Equations</vt:lpstr>
      <vt:lpstr>'Magnetics Curve Fit Equations'!Print_Area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nteng</dc:creator>
  <cp:lastModifiedBy>Sadam, Jasdeep</cp:lastModifiedBy>
  <cp:lastPrinted>2017-08-16T15:05:02Z</cp:lastPrinted>
  <dcterms:created xsi:type="dcterms:W3CDTF">2011-02-25T18:59:42Z</dcterms:created>
  <dcterms:modified xsi:type="dcterms:W3CDTF">2026-05-26T18:42:18Z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0x010100920F66C86486554F9D4CF66B00E42A8E</vt:lpwstr>
  </property>
</Properties>
</file>